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X:\افشای پرتفوی صندوق ها\1405\مرداد 05\"/>
    </mc:Choice>
  </mc:AlternateContent>
  <xr:revisionPtr revIDLastSave="0" documentId="13_ncr:1_{FDE3CADC-4CCD-4F49-93C5-BDA68C21F53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سود اوراق بهادار" sheetId="17" r:id="rId16"/>
    <sheet name="سود سپرده بانکی" sheetId="18" r:id="rId17"/>
    <sheet name="درآمد ناشی از فروش" sheetId="19" r:id="rId18"/>
    <sheet name="درآمد ناشی از تغییر قیمت اوراق" sheetId="21" r:id="rId19"/>
  </sheets>
  <externalReferences>
    <externalReference r:id="rId20"/>
  </externalReferences>
  <definedNames>
    <definedName name="_xlnm._FilterDatabase" localSheetId="15" hidden="1">'سود اوراق بهادار'!$A$7:$T$7</definedName>
    <definedName name="_xlnm.Print_Area" localSheetId="4">اوراق!$A$1:$AM$31</definedName>
    <definedName name="_xlnm.Print_Area" localSheetId="2">'اوراق مشتقه'!$A$1:$AX$19</definedName>
    <definedName name="_xlnm.Print_Area" localSheetId="5">'تعدیل قیمت'!$A$1:$N$29</definedName>
    <definedName name="_xlnm.Print_Area" localSheetId="7">درآمد!$A$1:$K$13</definedName>
    <definedName name="_xlnm.Print_Area" localSheetId="12">'درآمد سپرده بانکی'!$A$1:$G$18</definedName>
    <definedName name="_xlnm.Print_Area" localSheetId="10">'درآمد سرمایه گذاری در اوراق به'!$A$1:$S$35</definedName>
    <definedName name="_xlnm.Print_Area" localSheetId="8">'درآمد سرمایه گذاری در سهام'!$A$1:$X$66</definedName>
    <definedName name="_xlnm.Print_Area" localSheetId="9">'درآمد سرمایه گذاری در صندوق'!$A$1:$X$23</definedName>
    <definedName name="_xlnm.Print_Area" localSheetId="14">'درآمد سود سهام'!$A$1:$T$21</definedName>
    <definedName name="_xlnm.Print_Area" localSheetId="18">'درآمد ناشی از تغییر قیمت اوراق'!$A$1:$S$92</definedName>
    <definedName name="_xlnm.Print_Area" localSheetId="17">'درآمد ناشی از فروش'!$A$1:$S$22</definedName>
    <definedName name="_xlnm.Print_Area" localSheetId="13">'سایر درآمدها'!$A$1:$F$11</definedName>
    <definedName name="_xlnm.Print_Area" localSheetId="6">سپرده!$A$1:$M$20</definedName>
    <definedName name="_xlnm.Print_Area" localSheetId="1">سهام!$A$1:$AC$62</definedName>
    <definedName name="_xlnm.Print_Area" localSheetId="15">'سود اوراق بهادار'!$A$1:$U$33</definedName>
    <definedName name="_xlnm.Print_Area" localSheetId="16">'سود سپرده بانکی'!$A$1:$N$18</definedName>
    <definedName name="_xlnm.Print_Area" localSheetId="0">'صورت وضعیت'!$A$1:$C$6</definedName>
    <definedName name="_xlnm.Print_Area" localSheetId="11">'مبالغ تخصیصی اوراق'!$A$1:$R$23</definedName>
    <definedName name="_xlnm.Print_Area" localSheetId="3">'واحدهای صندوق'!$A$1:$AB$20</definedName>
  </definedNames>
  <calcPr calcId="191029"/>
</workbook>
</file>

<file path=xl/calcChain.xml><?xml version="1.0" encoding="utf-8"?>
<calcChain xmlns="http://schemas.openxmlformats.org/spreadsheetml/2006/main">
  <c r="F11" i="8" l="1"/>
  <c r="F9" i="8"/>
  <c r="F8" i="8"/>
  <c r="G18" i="19"/>
  <c r="I18" i="19"/>
  <c r="I22" i="19"/>
  <c r="S67" i="9"/>
  <c r="G10" i="19"/>
  <c r="I10" i="19"/>
  <c r="H11" i="9" s="1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10" i="9"/>
  <c r="J9" i="9"/>
  <c r="O22" i="19"/>
  <c r="P35" i="11"/>
  <c r="H9" i="11" l="1"/>
  <c r="H35" i="11" s="1"/>
  <c r="N36" i="11"/>
  <c r="Q92" i="21"/>
  <c r="O92" i="21"/>
  <c r="S23" i="10"/>
  <c r="F17" i="10"/>
  <c r="N14" i="17"/>
  <c r="J14" i="17"/>
  <c r="D13" i="11" s="1"/>
  <c r="D35" i="11" s="1"/>
  <c r="D36" i="11" s="1"/>
  <c r="J34" i="11"/>
  <c r="D34" i="11"/>
  <c r="P14" i="17"/>
  <c r="P33" i="17" s="1"/>
  <c r="R34" i="11"/>
  <c r="N35" i="11"/>
  <c r="F35" i="11"/>
  <c r="L34" i="11"/>
  <c r="T32" i="17"/>
  <c r="N32" i="17"/>
  <c r="J33" i="17" l="1"/>
  <c r="J36" i="17" s="1"/>
  <c r="H66" i="9"/>
  <c r="J11" i="9"/>
  <c r="J66" i="9" s="1"/>
  <c r="N33" i="17"/>
  <c r="T14" i="17"/>
  <c r="D17" i="14"/>
  <c r="F18" i="14"/>
  <c r="F17" i="14"/>
  <c r="D21" i="13"/>
  <c r="F21" i="13"/>
  <c r="D67" i="9"/>
  <c r="N66" i="9"/>
  <c r="N67" i="9" s="1"/>
  <c r="S24" i="15"/>
  <c r="S23" i="15"/>
  <c r="S21" i="15"/>
  <c r="S10" i="15"/>
  <c r="S11" i="15"/>
  <c r="S12" i="15"/>
  <c r="S13" i="15"/>
  <c r="S14" i="15"/>
  <c r="S15" i="15"/>
  <c r="S16" i="15"/>
  <c r="S17" i="15"/>
  <c r="S18" i="15"/>
  <c r="S19" i="15"/>
  <c r="S20" i="15"/>
  <c r="S9" i="15"/>
  <c r="S8" i="15"/>
  <c r="Q24" i="15"/>
  <c r="O15" i="15"/>
  <c r="O21" i="15"/>
  <c r="O24" i="15" s="1"/>
  <c r="M21" i="15"/>
  <c r="I24" i="15"/>
  <c r="K21" i="15"/>
  <c r="Q21" i="15"/>
  <c r="I21" i="15"/>
  <c r="Q23" i="10"/>
  <c r="L13" i="11" l="1"/>
  <c r="L35" i="11" s="1"/>
  <c r="T33" i="17"/>
  <c r="L22" i="12"/>
  <c r="L27" i="12"/>
  <c r="L26" i="12"/>
  <c r="J22" i="12"/>
  <c r="J20" i="12"/>
  <c r="J19" i="12"/>
  <c r="R33" i="11"/>
  <c r="R32" i="11"/>
  <c r="R31" i="11"/>
  <c r="R30" i="11"/>
  <c r="R29" i="11"/>
  <c r="R28" i="11"/>
  <c r="R27" i="11"/>
  <c r="R26" i="11"/>
  <c r="R25" i="11"/>
  <c r="R24" i="11"/>
  <c r="R23" i="11"/>
  <c r="R22" i="11"/>
  <c r="R21" i="11"/>
  <c r="R20" i="11"/>
  <c r="R19" i="11"/>
  <c r="R18" i="11"/>
  <c r="R17" i="11"/>
  <c r="R16" i="11"/>
  <c r="R15" i="11"/>
  <c r="R14" i="11"/>
  <c r="R13" i="11"/>
  <c r="R35" i="11" s="1"/>
  <c r="F10" i="8" s="1"/>
  <c r="F13" i="8" s="1"/>
  <c r="R12" i="11"/>
  <c r="R11" i="11"/>
  <c r="R10" i="11"/>
  <c r="R9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10" i="11"/>
  <c r="J9" i="11"/>
  <c r="U23" i="10"/>
  <c r="J23" i="10"/>
  <c r="H23" i="10"/>
  <c r="F23" i="10"/>
  <c r="F26" i="10" s="1"/>
  <c r="D23" i="10"/>
  <c r="J20" i="7"/>
  <c r="H20" i="7"/>
  <c r="F20" i="7"/>
  <c r="D20" i="7"/>
  <c r="L11" i="7"/>
  <c r="L12" i="7"/>
  <c r="L13" i="7"/>
  <c r="L14" i="7"/>
  <c r="L15" i="7"/>
  <c r="L16" i="7"/>
  <c r="L17" i="7"/>
  <c r="L18" i="7"/>
  <c r="L19" i="7"/>
  <c r="L10" i="7"/>
  <c r="L9" i="7"/>
  <c r="L20" i="7" s="1"/>
  <c r="AL11" i="5"/>
  <c r="AL31" i="5" s="1"/>
  <c r="AL12" i="5"/>
  <c r="AL13" i="5"/>
  <c r="AL14" i="5"/>
  <c r="AL15" i="5"/>
  <c r="AL16" i="5"/>
  <c r="AL17" i="5"/>
  <c r="AL18" i="5"/>
  <c r="AL19" i="5"/>
  <c r="AL20" i="5"/>
  <c r="AL21" i="5"/>
  <c r="AL22" i="5"/>
  <c r="AL23" i="5"/>
  <c r="AL24" i="5"/>
  <c r="AL25" i="5"/>
  <c r="AL26" i="5"/>
  <c r="AL27" i="5"/>
  <c r="AL28" i="5"/>
  <c r="AL29" i="5"/>
  <c r="AL30" i="5"/>
  <c r="AL10" i="5"/>
  <c r="AL9" i="5"/>
  <c r="AA19" i="4"/>
  <c r="AA18" i="4"/>
  <c r="AA17" i="4"/>
  <c r="AA16" i="4"/>
  <c r="AA15" i="4"/>
  <c r="AA14" i="4"/>
  <c r="AA13" i="4"/>
  <c r="AA12" i="4"/>
  <c r="AA11" i="4"/>
  <c r="AA10" i="4"/>
  <c r="AA9" i="4"/>
  <c r="AA20" i="4" s="1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AB61" i="2"/>
  <c r="AB9" i="2"/>
  <c r="J8" i="8"/>
  <c r="Y20" i="4"/>
  <c r="W20" i="4"/>
  <c r="M20" i="4"/>
  <c r="K20" i="4"/>
  <c r="I20" i="4"/>
  <c r="G20" i="4"/>
  <c r="Y19" i="4"/>
  <c r="Z61" i="2"/>
  <c r="Z62" i="2"/>
  <c r="X62" i="2"/>
  <c r="R62" i="2"/>
  <c r="P62" i="2"/>
  <c r="N62" i="2"/>
  <c r="L62" i="2"/>
  <c r="J62" i="2"/>
  <c r="H62" i="2"/>
  <c r="M18" i="18"/>
  <c r="K18" i="18"/>
  <c r="I18" i="18"/>
  <c r="G18" i="18"/>
  <c r="E18" i="18"/>
  <c r="C18" i="18"/>
  <c r="D92" i="21"/>
  <c r="E92" i="21"/>
  <c r="F92" i="21"/>
  <c r="G92" i="21"/>
  <c r="H92" i="21"/>
  <c r="I92" i="21"/>
  <c r="J92" i="21"/>
  <c r="K92" i="21"/>
  <c r="L92" i="21"/>
  <c r="M92" i="21"/>
  <c r="N92" i="21"/>
  <c r="C92" i="21"/>
  <c r="Q22" i="19"/>
  <c r="E22" i="19"/>
  <c r="G22" i="19"/>
  <c r="M22" i="19"/>
  <c r="K33" i="17"/>
  <c r="L33" i="17"/>
  <c r="M33" i="17"/>
  <c r="O33" i="17"/>
  <c r="Q33" i="17"/>
  <c r="R33" i="17"/>
  <c r="S33" i="17"/>
  <c r="T36" i="17"/>
  <c r="U33" i="17"/>
  <c r="J21" i="15"/>
  <c r="L21" i="15"/>
  <c r="N21" i="15"/>
  <c r="P21" i="15"/>
  <c r="R21" i="15"/>
  <c r="T21" i="15"/>
  <c r="E11" i="14"/>
  <c r="F11" i="14"/>
  <c r="D11" i="14"/>
  <c r="F18" i="13"/>
  <c r="D18" i="13"/>
  <c r="J21" i="12"/>
  <c r="J18" i="12"/>
  <c r="J15" i="12"/>
  <c r="J14" i="12"/>
  <c r="J13" i="12"/>
  <c r="J12" i="12"/>
  <c r="J11" i="12"/>
  <c r="J10" i="12"/>
  <c r="J9" i="12"/>
  <c r="J8" i="12"/>
  <c r="L36" i="11" l="1"/>
  <c r="AB62" i="2"/>
  <c r="J35" i="11"/>
  <c r="E35" i="11"/>
  <c r="G35" i="11"/>
  <c r="I35" i="11"/>
  <c r="K35" i="11"/>
  <c r="M35" i="11"/>
  <c r="O35" i="11"/>
  <c r="Q35" i="11"/>
  <c r="E66" i="9"/>
  <c r="F66" i="9"/>
  <c r="G66" i="9"/>
  <c r="I66" i="9"/>
  <c r="K66" i="9"/>
  <c r="M66" i="9"/>
  <c r="O66" i="9"/>
  <c r="P66" i="9"/>
  <c r="Q66" i="9"/>
  <c r="R66" i="9"/>
  <c r="S66" i="9"/>
  <c r="T66" i="9"/>
  <c r="U66" i="9"/>
  <c r="V66" i="9"/>
  <c r="D66" i="9"/>
  <c r="F12" i="8" l="1"/>
  <c r="J12" i="8" s="1"/>
  <c r="J11" i="8"/>
  <c r="J10" i="8"/>
  <c r="J9" i="8" l="1"/>
  <c r="J13" i="8" s="1"/>
  <c r="H9" i="8" l="1"/>
  <c r="H11" i="8"/>
  <c r="H10" i="8"/>
  <c r="H12" i="8"/>
  <c r="W19" i="10"/>
  <c r="W14" i="10"/>
  <c r="W13" i="10"/>
  <c r="W12" i="10"/>
  <c r="W11" i="10"/>
  <c r="L12" i="10"/>
  <c r="L15" i="10"/>
  <c r="L16" i="10"/>
  <c r="L17" i="10"/>
  <c r="L19" i="10"/>
  <c r="L20" i="10"/>
  <c r="L21" i="10"/>
  <c r="L10" i="10"/>
  <c r="L9" i="10"/>
  <c r="W9" i="10"/>
  <c r="W21" i="10"/>
  <c r="W18" i="10"/>
  <c r="W17" i="10"/>
  <c r="W16" i="10"/>
  <c r="W15" i="10"/>
  <c r="W10" i="10"/>
  <c r="L11" i="10"/>
  <c r="L13" i="10"/>
  <c r="L14" i="10"/>
  <c r="L18" i="10"/>
  <c r="L22" i="10"/>
  <c r="W22" i="10"/>
  <c r="W20" i="10"/>
  <c r="W63" i="9"/>
  <c r="W35" i="9"/>
  <c r="L13" i="9"/>
  <c r="L41" i="9"/>
  <c r="W62" i="9"/>
  <c r="W34" i="9"/>
  <c r="L14" i="9"/>
  <c r="L42" i="9"/>
  <c r="W61" i="9"/>
  <c r="W33" i="9"/>
  <c r="L15" i="9"/>
  <c r="L43" i="9"/>
  <c r="W60" i="9"/>
  <c r="W32" i="9"/>
  <c r="L16" i="9"/>
  <c r="L44" i="9"/>
  <c r="W59" i="9"/>
  <c r="W31" i="9"/>
  <c r="L17" i="9"/>
  <c r="L45" i="9"/>
  <c r="W58" i="9"/>
  <c r="W30" i="9"/>
  <c r="L18" i="9"/>
  <c r="L46" i="9"/>
  <c r="W57" i="9"/>
  <c r="W29" i="9"/>
  <c r="L19" i="9"/>
  <c r="L47" i="9"/>
  <c r="W56" i="9"/>
  <c r="W28" i="9"/>
  <c r="L20" i="9"/>
  <c r="L48" i="9"/>
  <c r="W55" i="9"/>
  <c r="W27" i="9"/>
  <c r="L21" i="9"/>
  <c r="L49" i="9"/>
  <c r="W54" i="9"/>
  <c r="W26" i="9"/>
  <c r="L22" i="9"/>
  <c r="L50" i="9"/>
  <c r="W53" i="9"/>
  <c r="W25" i="9"/>
  <c r="L23" i="9"/>
  <c r="L51" i="9"/>
  <c r="W52" i="9"/>
  <c r="W23" i="9"/>
  <c r="L24" i="9"/>
  <c r="L52" i="9"/>
  <c r="W51" i="9"/>
  <c r="W22" i="9"/>
  <c r="L25" i="9"/>
  <c r="L53" i="9"/>
  <c r="W50" i="9"/>
  <c r="W21" i="9"/>
  <c r="L26" i="9"/>
  <c r="L54" i="9"/>
  <c r="W49" i="9"/>
  <c r="W20" i="9"/>
  <c r="L27" i="9"/>
  <c r="L55" i="9"/>
  <c r="W48" i="9"/>
  <c r="W19" i="9"/>
  <c r="L28" i="9"/>
  <c r="L56" i="9"/>
  <c r="W47" i="9"/>
  <c r="W18" i="9"/>
  <c r="L29" i="9"/>
  <c r="L57" i="9"/>
  <c r="W46" i="9"/>
  <c r="W17" i="9"/>
  <c r="L30" i="9"/>
  <c r="L58" i="9"/>
  <c r="W45" i="9"/>
  <c r="W16" i="9"/>
  <c r="L31" i="9"/>
  <c r="L59" i="9"/>
  <c r="W44" i="9"/>
  <c r="W15" i="9"/>
  <c r="L32" i="9"/>
  <c r="L60" i="9"/>
  <c r="W43" i="9"/>
  <c r="W14" i="9"/>
  <c r="L33" i="9"/>
  <c r="L61" i="9"/>
  <c r="W42" i="9"/>
  <c r="L35" i="9"/>
  <c r="L36" i="9"/>
  <c r="L37" i="9"/>
  <c r="L38" i="9"/>
  <c r="L39" i="9"/>
  <c r="L40" i="9"/>
  <c r="L62" i="9"/>
  <c r="L63" i="9"/>
  <c r="L64" i="9"/>
  <c r="L65" i="9"/>
  <c r="L10" i="9"/>
  <c r="W65" i="9"/>
  <c r="L9" i="9"/>
  <c r="W24" i="9"/>
  <c r="H8" i="8"/>
  <c r="W64" i="9"/>
  <c r="W41" i="9"/>
  <c r="W40" i="9"/>
  <c r="W39" i="9"/>
  <c r="W38" i="9"/>
  <c r="W37" i="9"/>
  <c r="W36" i="9"/>
  <c r="W13" i="9"/>
  <c r="W12" i="9"/>
  <c r="W11" i="9"/>
  <c r="W10" i="9"/>
  <c r="W9" i="9"/>
  <c r="L11" i="9"/>
  <c r="L12" i="9"/>
  <c r="L34" i="9"/>
  <c r="H13" i="8" l="1"/>
  <c r="L23" i="10"/>
  <c r="W23" i="10"/>
  <c r="W66" i="9"/>
  <c r="L66" i="9"/>
</calcChain>
</file>

<file path=xl/sharedStrings.xml><?xml version="1.0" encoding="utf-8"?>
<sst xmlns="http://schemas.openxmlformats.org/spreadsheetml/2006/main" count="933" uniqueCount="333">
  <si>
    <t>صندوق سرمایه‌گذاری گنجینه یکم آوید</t>
  </si>
  <si>
    <t>صورت وضعیت پرتفوی</t>
  </si>
  <si>
    <t>برای ماه منتهی به 1405/05/31</t>
  </si>
  <si>
    <t>-1</t>
  </si>
  <si>
    <t>سرمایه گذاری ها</t>
  </si>
  <si>
    <t>-1-1</t>
  </si>
  <si>
    <t>سرمایه گذاری در سهام و حق تقدم سهام</t>
  </si>
  <si>
    <t>1405/04/31</t>
  </si>
  <si>
    <t>تغییرات طی دوره</t>
  </si>
  <si>
    <t>1405/05/31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</si>
  <si>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</si>
  <si>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</si>
  <si>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</si>
  <si>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</si>
  <si>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</si>
  <si>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</si>
  <si>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</si>
  <si>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</si>
  <si>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</si>
  <si>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آلیاژ گستر هامون</t>
  </si>
  <si>
    <t>بانک ملت</t>
  </si>
  <si>
    <t>بیمه اتکایی امین</t>
  </si>
  <si>
    <t>پالایش نفت اصفهان</t>
  </si>
  <si>
    <t>پالایش نفت بندرعباس</t>
  </si>
  <si>
    <t>پالایش نفت تهران</t>
  </si>
  <si>
    <t>پتروشیمی اروند</t>
  </si>
  <si>
    <t>پتروشیمی پردیس</t>
  </si>
  <si>
    <t>پتروشیمی نوری</t>
  </si>
  <si>
    <t>پتروشیمی‌شیراز</t>
  </si>
  <si>
    <t>پخش البرز</t>
  </si>
  <si>
    <t>تامین سرمایه امین</t>
  </si>
  <si>
    <t>داروسازی دانا</t>
  </si>
  <si>
    <t>س. نفت و گاز و پتروشیمی تأمین</t>
  </si>
  <si>
    <t>س.سهام عدالت استان خراسان رضوی</t>
  </si>
  <si>
    <t>س.سهام عدالت استان مازندران</t>
  </si>
  <si>
    <t>س.سهام عدالت استان کرمان</t>
  </si>
  <si>
    <t>س.سهام عدالت استان کرمانشاه</t>
  </si>
  <si>
    <t>س.عدالت ا. کهگیلویه وبویراحمد</t>
  </si>
  <si>
    <t>سرمایه گذاری تامین اجتماعی</t>
  </si>
  <si>
    <t>سرمایه‌گذاری‌صندوق‌بازنشستگی‌</t>
  </si>
  <si>
    <t>سرمایه‌گذاری‌غدیر(هلدینگ‌</t>
  </si>
  <si>
    <t>شرکت س استان آذربایجان شرقی</t>
  </si>
  <si>
    <t>شرکت س استان آذربایجان غربی</t>
  </si>
  <si>
    <t>شرکت س استان اردبیل</t>
  </si>
  <si>
    <t>شرکت س استان اصفهان</t>
  </si>
  <si>
    <t>شرکت س استان ایلام</t>
  </si>
  <si>
    <t>شرکت س استان خراسان جنوبی</t>
  </si>
  <si>
    <t>شرکت س استان خراسان شمالی</t>
  </si>
  <si>
    <t>شرکت س استان خوزستان</t>
  </si>
  <si>
    <t>شرکت س استان زنجان</t>
  </si>
  <si>
    <t>شرکت س استان سیستان وبلوچستان</t>
  </si>
  <si>
    <t>شرکت س استان فارس</t>
  </si>
  <si>
    <t>شرکت س استان قم</t>
  </si>
  <si>
    <t>شرکت س استان گیلان</t>
  </si>
  <si>
    <t>شرکت س استان همدان</t>
  </si>
  <si>
    <t>شرکت س استان کردستان</t>
  </si>
  <si>
    <t>شرکت س استان یزد</t>
  </si>
  <si>
    <t>صنایع پتروشیمی خلیج فارس</t>
  </si>
  <si>
    <t>صنایع شیمیایی کیمیاگران امروز</t>
  </si>
  <si>
    <t>فولاد هرمزگان جنوب</t>
  </si>
  <si>
    <t>گروه مالی صبا تامین</t>
  </si>
  <si>
    <t>ملی‌ صنایع‌ مس‌ ایران‌</t>
  </si>
  <si>
    <t>سیمرغ</t>
  </si>
  <si>
    <t>پاکسان‌</t>
  </si>
  <si>
    <t>ح . پاکسان‌</t>
  </si>
  <si>
    <t>احیا استیل فولاد بافت</t>
  </si>
  <si>
    <t>فولاد آلیاژی ایران</t>
  </si>
  <si>
    <t>پاکدیس</t>
  </si>
  <si>
    <t>پتروشیمی بوعلی سینا</t>
  </si>
  <si>
    <t>گسترش صنایع روی ایرانیان</t>
  </si>
  <si>
    <t>شرکت صنایع غذایی مینو شرق</t>
  </si>
  <si>
    <t>داروسازی کاسپین تامین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</si>
  <si>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</si>
  <si>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</si>
  <si>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</si>
  <si>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</si>
  <si>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</si>
  <si>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</si>
  <si>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</si>
  <si>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اختيارف.ت.هرمز-2324-060218</t>
  </si>
  <si>
    <t>1406/02/18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</si>
  <si>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</si>
  <si>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</si>
  <si>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</si>
  <si>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</si>
  <si>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</si>
  <si>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اختيارخ.ت.هرمز-2377-060318</t>
  </si>
  <si>
    <t>اختیار خرید</t>
  </si>
  <si>
    <t>موقعیت فروش</t>
  </si>
  <si>
    <t>-</t>
  </si>
  <si>
    <t>1406/03/18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</si>
  <si>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</si>
  <si>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</si>
  <si>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</si>
  <si>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</si>
  <si>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</si>
  <si>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</si>
  <si>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</si>
  <si>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</si>
  <si>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پالایشی یکم-سهام</t>
  </si>
  <si>
    <t>صندوق س. مشترک امین آوید-س</t>
  </si>
  <si>
    <t>صندوق س.بخشی صنایع پاداش-ب</t>
  </si>
  <si>
    <t>صندوق س.پشتوانه طلای پاداش</t>
  </si>
  <si>
    <t>صندوق س.دی سهام-سهام</t>
  </si>
  <si>
    <t>صندوق س.كالاي زمرد بيدار</t>
  </si>
  <si>
    <t>صندوق س.مبتنی بر کالای فارابی</t>
  </si>
  <si>
    <t>صندوق سرمایه گذاری طلای نور امین</t>
  </si>
  <si>
    <t>صندوق س.کالای پاداش1</t>
  </si>
  <si>
    <t>صندوق س.بخشی کیان3-ب</t>
  </si>
  <si>
    <t>صندوق س صنایع آروین1-بخشی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</si>
  <si>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</si>
  <si>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</si>
  <si>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</si>
  <si>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</si>
  <si>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</si>
  <si>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</si>
  <si>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</si>
  <si>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</si>
  <si>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</si>
  <si>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تامین اجتماعی14050509</t>
  </si>
  <si>
    <t>بله</t>
  </si>
  <si>
    <t>1401/05/09</t>
  </si>
  <si>
    <t>1405/05/09</t>
  </si>
  <si>
    <t>اسنادخزانه-م4بودجه02-051021</t>
  </si>
  <si>
    <t>1402/12/15</t>
  </si>
  <si>
    <t>1405/10/21</t>
  </si>
  <si>
    <t>صکوک اجاره تاصیکو810-بدون ضامن</t>
  </si>
  <si>
    <t>1404/10/16</t>
  </si>
  <si>
    <t>1408/10/16</t>
  </si>
  <si>
    <t>صکوک مرابحه دابور92-3ماهه23%</t>
  </si>
  <si>
    <t>1405/02/09</t>
  </si>
  <si>
    <t>1409/02/09</t>
  </si>
  <si>
    <t>صکوک مرابحه دارو901-بدون ضامن</t>
  </si>
  <si>
    <t>1405/01/08</t>
  </si>
  <si>
    <t>1409/01/08</t>
  </si>
  <si>
    <t>صکوک مرابحه دارو904-3ماهه23%</t>
  </si>
  <si>
    <t>1405/04/28</t>
  </si>
  <si>
    <t>1409/04/28</t>
  </si>
  <si>
    <t>مرابحه پارس میکاکیش060708</t>
  </si>
  <si>
    <t>1402/07/08</t>
  </si>
  <si>
    <t>1406/07/08</t>
  </si>
  <si>
    <t>مرابحه داروسازی شهیدقاضی070917</t>
  </si>
  <si>
    <t>1403/09/17</t>
  </si>
  <si>
    <t>1407/09/17</t>
  </si>
  <si>
    <t>مرابحه س. و توسعه کیش14050724</t>
  </si>
  <si>
    <t>1401/07/24</t>
  </si>
  <si>
    <t>1405/07/24</t>
  </si>
  <si>
    <t>مرابحه عام دولت186-ش.خ051124</t>
  </si>
  <si>
    <t>1403/07/24</t>
  </si>
  <si>
    <t>1405/11/24</t>
  </si>
  <si>
    <t>مرابحه عام دولت223-ش.خ070431</t>
  </si>
  <si>
    <t>1404/04/31</t>
  </si>
  <si>
    <t>1407/04/31</t>
  </si>
  <si>
    <t>مرابحه عام دولت232-ش.خ070725</t>
  </si>
  <si>
    <t>1404/06/25</t>
  </si>
  <si>
    <t>1407/07/25</t>
  </si>
  <si>
    <t>مرابحه عام دولت234-ش.خ070808</t>
  </si>
  <si>
    <t>1404/07/08</t>
  </si>
  <si>
    <t>1407/08/08</t>
  </si>
  <si>
    <t>مرابحه عام دولت235-ش.خ060915</t>
  </si>
  <si>
    <t>1404/07/15</t>
  </si>
  <si>
    <t>1406/09/15</t>
  </si>
  <si>
    <t>مرابحه عام دولت248-ش.خ060727</t>
  </si>
  <si>
    <t>1404/08/27</t>
  </si>
  <si>
    <t>1406/07/27</t>
  </si>
  <si>
    <t>مرابحه عام دولت254-ش.خ070911</t>
  </si>
  <si>
    <t>1404/09/11</t>
  </si>
  <si>
    <t>1407/09/11</t>
  </si>
  <si>
    <t>مرابحه عام دولت265-ش.خ070430</t>
  </si>
  <si>
    <t>1404/10/30</t>
  </si>
  <si>
    <t>1407/04/30</t>
  </si>
  <si>
    <t>مرابحه عام دولت298-ش.خ080414</t>
  </si>
  <si>
    <t>1405/05/14</t>
  </si>
  <si>
    <t>1408/04/14</t>
  </si>
  <si>
    <t>مرابحه داروسازی داناامین090520</t>
  </si>
  <si>
    <t>1405/05/20</t>
  </si>
  <si>
    <t>1409/05/20</t>
  </si>
  <si>
    <t>مرابحه عام دولت274-ش.خ071105</t>
  </si>
  <si>
    <t>1404/12/05</t>
  </si>
  <si>
    <t>1407/11/05</t>
  </si>
  <si>
    <t>مرابحه عام دولت271-ش.خ070628</t>
  </si>
  <si>
    <t>1404/11/28</t>
  </si>
  <si>
    <t>1407/06/28</t>
  </si>
  <si>
    <t>مشارکت ش بجنورد72-3ماهه23%</t>
  </si>
  <si>
    <t>1403/12/28</t>
  </si>
  <si>
    <t>1407/12/28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</si>
  <si>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</si>
  <si>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</si>
  <si>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</si>
  <si>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</si>
  <si>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</si>
  <si>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</si>
  <si>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</si>
  <si>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</si>
  <si>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</si>
  <si>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</si>
  <si>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</si>
  <si>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</si>
  <si>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</si>
  <si>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</si>
  <si>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</si>
  <si>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</si>
  <si>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</si>
  <si>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</si>
  <si>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</si>
  <si>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</si>
  <si>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</si>
  <si>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</si>
  <si>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</si>
  <si>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</si>
  <si>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</si>
  <si>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</si>
  <si>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</si>
  <si>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</si>
  <si>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</si>
  <si>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</si>
  <si>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</si>
  <si>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</si>
  <si>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</si>
  <si>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</si>
  <si>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</si>
  <si>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</si>
  <si>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</si>
  <si>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</si>
  <si>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</si>
  <si>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</si>
  <si>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 . تامین سرمایه امین</t>
  </si>
  <si>
    <t>س. و توسعه صنایع لاستیک</t>
  </si>
  <si>
    <t>گروه صنعتی درپاد تبریز</t>
  </si>
  <si>
    <t>نیان باتری خاوران</t>
  </si>
  <si>
    <t>-2-2</t>
  </si>
  <si>
    <t>درآمد حاصل از سرمایه­گذاری در واحدهای صندوق</t>
  </si>
  <si>
    <t>درآمد سود صندوق</t>
  </si>
  <si>
    <t>صندوق امین آوید</t>
  </si>
  <si>
    <t>صندوق س.پشتوانه طلا زرفام آشنا</t>
  </si>
  <si>
    <t>صندوق س.پشتوانه طلا نهایت نگر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</si>
  <si>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</si>
  <si>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</si>
  <si>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</si>
  <si>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</si>
  <si>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دولت162-ش.خ050329</t>
  </si>
  <si>
    <t>مرابحه عام دولت 166-ش.خ050419</t>
  </si>
  <si>
    <t>صکوک اجاره صند502-بدون ضامن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</si>
  <si>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</si>
  <si>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</si>
  <si>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</si>
  <si>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</si>
  <si>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</si>
  <si>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</si>
  <si>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</si>
  <si>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</si>
  <si>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</si>
  <si>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مدیر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</si>
  <si>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</si>
  <si>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</si>
  <si>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</si>
  <si>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</si>
  <si>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</si>
  <si>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</si>
  <si>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</si>
  <si>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</si>
  <si>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</si>
  <si>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</si>
  <si>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</si>
  <si>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</si>
  <si>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</si>
  <si>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</si>
  <si>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1405/04/30</t>
  </si>
  <si>
    <t>1405/03/27</t>
  </si>
  <si>
    <t>1405/05/18</t>
  </si>
  <si>
    <t>1405/03/31</t>
  </si>
  <si>
    <t>1405/05/06</t>
  </si>
  <si>
    <t>1405/04/23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</si>
  <si>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</si>
  <si>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</si>
  <si>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</si>
  <si>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</si>
  <si>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</si>
  <si>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1405/04/19</t>
  </si>
  <si>
    <t>1405/03/29</t>
  </si>
  <si>
    <t>1405/02/10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</si>
  <si>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</si>
  <si>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</si>
  <si>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</si>
  <si>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</si>
  <si>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</si>
  <si>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</si>
  <si>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</si>
  <si>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ظهرمز06031</t>
  </si>
  <si>
    <t>سپرده بانک ملی</t>
  </si>
  <si>
    <t>سپرده بانک دی</t>
  </si>
  <si>
    <t>سپرده بانک شهر</t>
  </si>
  <si>
    <t>سپرده بانک صادرات</t>
  </si>
  <si>
    <t>سپرده بانک گردشگری</t>
  </si>
  <si>
    <t>سپرده موسسه اعتباری ملل</t>
  </si>
  <si>
    <t>سپرده بانک اقتصاد نوین</t>
  </si>
  <si>
    <t>سپرده بانک پاسارگاد</t>
  </si>
  <si>
    <t>سپرده بانک خاورمیانه</t>
  </si>
  <si>
    <t>سپرده بانک سپه</t>
  </si>
  <si>
    <t>سپرد بانک ملت</t>
  </si>
  <si>
    <t>مدت نگهداری</t>
  </si>
  <si>
    <t>شرکت تامین سرمایه امین</t>
  </si>
  <si>
    <t xml:space="preserve">صکوک اجاره تاصیکو810-بدون ضامن </t>
  </si>
  <si>
    <t>از 1405/01/01 الی 1405/10/16</t>
  </si>
  <si>
    <t>از 1405/01/01 الی 1405/05/09</t>
  </si>
  <si>
    <t>از 1405/03/26 الی 1405/05/09</t>
  </si>
  <si>
    <t>پارس میکا کیش</t>
  </si>
  <si>
    <t>از 1405/01/01 الی 1405/12/29</t>
  </si>
  <si>
    <t>داروسازی شهید قاضی (دقاضی07)</t>
  </si>
  <si>
    <t>از 1405/01/01 الی 1405/12/17</t>
  </si>
  <si>
    <t>کیش 05</t>
  </si>
  <si>
    <t>از 1405/01/01 الی 1405/07/24</t>
  </si>
  <si>
    <t>صکوک اجاره (صند 502)</t>
  </si>
  <si>
    <t>از 1405/01/01 الی 1405/02/10</t>
  </si>
  <si>
    <t>سازمان تامین اجتماعی</t>
  </si>
  <si>
    <t>مرابحه عام دولت254</t>
  </si>
  <si>
    <t>از 1405/01/01 الی 1405/01/19</t>
  </si>
  <si>
    <t>شرکت گروه خدمات بازار سرمایه آبان</t>
  </si>
  <si>
    <t xml:space="preserve"> اختیارف.ت.هرمز-2496-060218 </t>
  </si>
  <si>
    <t>از 1405/01/01 الی 1405/02/18</t>
  </si>
  <si>
    <t>از 1405/01/09 الی 1406/01/08</t>
  </si>
  <si>
    <t xml:space="preserve">صکوک مرابحه دابور92-3ماهه23% </t>
  </si>
  <si>
    <t>از 1405/02/09 الی 1406/02/09</t>
  </si>
  <si>
    <t xml:space="preserve"> صکوک مرابحه دارو904-3ماهه23%</t>
  </si>
  <si>
    <t>از 1405/04/28 لغایت 1406/04/28</t>
  </si>
  <si>
    <t>سپرده بانک ملت</t>
  </si>
  <si>
    <t>سپرده بانک  گردشگری</t>
  </si>
  <si>
    <t>سپرده بانک اقتصادنوین</t>
  </si>
  <si>
    <t>اوراق مشارکت ش بجنورد72-3ماهه23%</t>
  </si>
  <si>
    <t>داروسازی داناامین090520</t>
  </si>
  <si>
    <t>از 1405/05/03 لغایت 1406/05/03</t>
  </si>
  <si>
    <t>از 1405/05/20 لغایت 1406/05/20</t>
  </si>
  <si>
    <t>اوراق اختیارخ.ت.هرمز-2552-060318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</si>
</sst>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0.000%"/>
  </numFmts>
  <fonts count="1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0"/>
      <color rgb="FF000000"/>
      <name val="Arial"/>
      <family val="2"/>
    </font>
    <font>
      <sz val="12"/>
      <name val="B Mitra"/>
      <charset val="178"/>
    </font>
    <font>
      <sz val="10"/>
      <color rgb="FF000000"/>
      <name val="B Nazanin"/>
      <charset val="178"/>
    </font>
    <font>
      <sz val="11"/>
      <color theme="1"/>
      <name val="B Nazanin"/>
      <charset val="178"/>
    </font>
    <font>
      <sz val="12"/>
      <color theme="1"/>
      <name val="B Mitra"/>
      <charset val="178"/>
    </font>
    <font>
      <sz val="12"/>
      <color theme="1"/>
      <name val="B Nazanin"/>
      <charset val="178"/>
    </font>
    <font>
      <sz val="11"/>
      <color theme="1"/>
      <name val="B Mitra"/>
      <charset val="178"/>
    </font>
    <font>
      <sz val="10"/>
      <color rgb="FF8E8E93"/>
      <name val="IRANSans"/>
      <family val="2"/>
    </font>
    <font>
      <sz val="14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49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" fontId="5" fillId="0" borderId="0" xfId="0" applyNumberFormat="1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  <xf numFmtId="43" fontId="0" fillId="0" borderId="0" xfId="1" applyFont="1" applyAlignment="1">
      <alignment horizontal="left"/>
    </xf>
    <xf numFmtId="43" fontId="0" fillId="0" borderId="2" xfId="1" applyFont="1" applyBorder="1" applyAlignment="1">
      <alignment horizontal="left"/>
    </xf>
    <xf numFmtId="164" fontId="0" fillId="0" borderId="0" xfId="1" applyNumberFormat="1" applyFont="1" applyAlignment="1">
      <alignment horizontal="left"/>
    </xf>
    <xf numFmtId="164" fontId="0" fillId="0" borderId="2" xfId="1" applyNumberFormat="1" applyFont="1" applyBorder="1" applyAlignment="1">
      <alignment horizontal="left"/>
    </xf>
    <xf numFmtId="164" fontId="4" fillId="0" borderId="1" xfId="1" applyNumberFormat="1" applyFont="1" applyFill="1" applyBorder="1" applyAlignment="1">
      <alignment horizontal="center" vertical="center"/>
    </xf>
    <xf numFmtId="164" fontId="5" fillId="0" borderId="2" xfId="1" applyNumberFormat="1" applyFont="1" applyFill="1" applyBorder="1" applyAlignment="1">
      <alignment horizontal="right" vertical="top"/>
    </xf>
    <xf numFmtId="164" fontId="5" fillId="0" borderId="0" xfId="1" applyNumberFormat="1" applyFont="1" applyFill="1" applyAlignment="1">
      <alignment horizontal="right" vertical="top"/>
    </xf>
    <xf numFmtId="164" fontId="5" fillId="0" borderId="4" xfId="1" applyNumberFormat="1" applyFont="1" applyFill="1" applyBorder="1" applyAlignment="1">
      <alignment horizontal="right" vertical="top"/>
    </xf>
    <xf numFmtId="164" fontId="5" fillId="0" borderId="5" xfId="1" applyNumberFormat="1" applyFont="1" applyFill="1" applyBorder="1" applyAlignment="1">
      <alignment horizontal="right" vertical="top"/>
    </xf>
    <xf numFmtId="164" fontId="4" fillId="0" borderId="3" xfId="1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top"/>
    </xf>
    <xf numFmtId="0" fontId="5" fillId="0" borderId="4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3" fontId="5" fillId="0" borderId="0" xfId="0" applyNumberFormat="1" applyFont="1" applyFill="1" applyBorder="1" applyAlignment="1">
      <alignment horizontal="right" vertical="top"/>
    </xf>
    <xf numFmtId="10" fontId="5" fillId="0" borderId="0" xfId="2" applyNumberFormat="1" applyFont="1" applyFill="1" applyAlignment="1">
      <alignment horizontal="right" vertical="top"/>
    </xf>
    <xf numFmtId="164" fontId="5" fillId="0" borderId="0" xfId="1" applyNumberFormat="1" applyFont="1" applyFill="1" applyAlignment="1">
      <alignment horizontal="right" vertical="top"/>
    </xf>
    <xf numFmtId="164" fontId="5" fillId="0" borderId="5" xfId="1" applyNumberFormat="1" applyFont="1" applyFill="1" applyBorder="1" applyAlignment="1">
      <alignment horizontal="right" vertical="top"/>
    </xf>
    <xf numFmtId="10" fontId="5" fillId="0" borderId="2" xfId="0" applyNumberFormat="1" applyFont="1" applyFill="1" applyBorder="1" applyAlignment="1">
      <alignment horizontal="center" vertical="top"/>
    </xf>
    <xf numFmtId="10" fontId="5" fillId="0" borderId="0" xfId="0" applyNumberFormat="1" applyFont="1" applyFill="1" applyAlignment="1">
      <alignment horizontal="center" vertical="top"/>
    </xf>
    <xf numFmtId="10" fontId="5" fillId="0" borderId="4" xfId="0" applyNumberFormat="1" applyFont="1" applyFill="1" applyBorder="1" applyAlignment="1">
      <alignment horizontal="center" vertical="top"/>
    </xf>
    <xf numFmtId="10" fontId="5" fillId="0" borderId="5" xfId="2" applyNumberFormat="1" applyFont="1" applyFill="1" applyBorder="1" applyAlignment="1">
      <alignment horizontal="right" vertical="top"/>
    </xf>
    <xf numFmtId="10" fontId="5" fillId="0" borderId="0" xfId="0" applyNumberFormat="1" applyFont="1" applyFill="1" applyBorder="1" applyAlignment="1">
      <alignment horizontal="center" vertical="top"/>
    </xf>
    <xf numFmtId="10" fontId="5" fillId="0" borderId="0" xfId="2" applyNumberFormat="1" applyFont="1" applyFill="1" applyAlignment="1">
      <alignment horizontal="center" vertical="top"/>
    </xf>
    <xf numFmtId="10" fontId="5" fillId="0" borderId="5" xfId="2" applyNumberFormat="1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Border="1" applyAlignment="1">
      <alignment horizontal="left"/>
    </xf>
    <xf numFmtId="10" fontId="5" fillId="0" borderId="2" xfId="2" applyNumberFormat="1" applyFont="1" applyFill="1" applyBorder="1" applyAlignment="1">
      <alignment horizontal="center" vertical="top"/>
    </xf>
    <xf numFmtId="10" fontId="5" fillId="0" borderId="4" xfId="2" applyNumberFormat="1" applyFont="1" applyFill="1" applyBorder="1" applyAlignment="1">
      <alignment horizontal="center" vertical="top"/>
    </xf>
    <xf numFmtId="9" fontId="5" fillId="0" borderId="5" xfId="2" applyFont="1" applyFill="1" applyBorder="1" applyAlignment="1">
      <alignment horizontal="center" vertical="top"/>
    </xf>
    <xf numFmtId="3" fontId="0" fillId="0" borderId="0" xfId="0" applyNumberFormat="1" applyAlignment="1">
      <alignment horizontal="left"/>
    </xf>
    <xf numFmtId="10" fontId="0" fillId="0" borderId="0" xfId="2" applyNumberFormat="1" applyFont="1" applyAlignment="1">
      <alignment horizontal="left"/>
    </xf>
    <xf numFmtId="165" fontId="5" fillId="0" borderId="5" xfId="2" applyNumberFormat="1" applyFont="1" applyFill="1" applyBorder="1" applyAlignment="1">
      <alignment horizontal="center" vertical="top"/>
    </xf>
    <xf numFmtId="164" fontId="0" fillId="0" borderId="0" xfId="1" applyNumberFormat="1" applyFont="1" applyAlignment="1">
      <alignment horizontal="center"/>
    </xf>
    <xf numFmtId="164" fontId="0" fillId="0" borderId="2" xfId="1" applyNumberFormat="1" applyFont="1" applyBorder="1" applyAlignment="1">
      <alignment horizontal="center"/>
    </xf>
    <xf numFmtId="164" fontId="5" fillId="0" borderId="2" xfId="1" applyNumberFormat="1" applyFont="1" applyFill="1" applyBorder="1" applyAlignment="1">
      <alignment horizontal="center" vertical="top"/>
    </xf>
    <xf numFmtId="164" fontId="5" fillId="0" borderId="0" xfId="1" applyNumberFormat="1" applyFont="1" applyFill="1" applyAlignment="1">
      <alignment horizontal="center" vertical="top"/>
    </xf>
    <xf numFmtId="164" fontId="5" fillId="0" borderId="4" xfId="1" applyNumberFormat="1" applyFont="1" applyFill="1" applyBorder="1" applyAlignment="1">
      <alignment horizontal="center" vertical="top"/>
    </xf>
    <xf numFmtId="164" fontId="5" fillId="0" borderId="5" xfId="1" applyNumberFormat="1" applyFont="1" applyFill="1" applyBorder="1" applyAlignment="1">
      <alignment horizontal="center" vertical="top"/>
    </xf>
    <xf numFmtId="0" fontId="7" fillId="0" borderId="0" xfId="3" applyAlignment="1">
      <alignment horizontal="left"/>
    </xf>
    <xf numFmtId="0" fontId="7" fillId="0" borderId="0" xfId="3" applyAlignment="1">
      <alignment horizontal="center"/>
    </xf>
    <xf numFmtId="38" fontId="7" fillId="0" borderId="0" xfId="3" applyNumberFormat="1" applyAlignment="1">
      <alignment horizontal="center"/>
    </xf>
    <xf numFmtId="0" fontId="3" fillId="0" borderId="0" xfId="3" applyFont="1" applyAlignment="1">
      <alignment horizontal="right" vertical="center"/>
    </xf>
    <xf numFmtId="0" fontId="4" fillId="0" borderId="0" xfId="3" applyFont="1" applyAlignment="1">
      <alignment horizontal="center" vertical="center" wrapText="1"/>
    </xf>
    <xf numFmtId="0" fontId="9" fillId="0" borderId="0" xfId="3" applyFont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10" fillId="0" borderId="7" xfId="3" applyFont="1" applyBorder="1" applyAlignment="1">
      <alignment horizontal="center" vertical="center"/>
    </xf>
    <xf numFmtId="164" fontId="10" fillId="0" borderId="0" xfId="1" applyNumberFormat="1" applyFont="1" applyFill="1" applyBorder="1" applyAlignment="1">
      <alignment horizontal="center" vertical="center"/>
    </xf>
    <xf numFmtId="164" fontId="7" fillId="0" borderId="0" xfId="1" applyNumberFormat="1" applyFont="1" applyAlignment="1">
      <alignment horizontal="center"/>
    </xf>
    <xf numFmtId="164" fontId="11" fillId="0" borderId="0" xfId="1" applyNumberFormat="1" applyFont="1" applyFill="1" applyBorder="1" applyAlignment="1">
      <alignment vertical="center"/>
    </xf>
    <xf numFmtId="164" fontId="12" fillId="0" borderId="0" xfId="1" applyNumberFormat="1" applyFont="1" applyFill="1" applyBorder="1" applyAlignment="1">
      <alignment horizontal="center" vertical="center"/>
    </xf>
    <xf numFmtId="0" fontId="8" fillId="0" borderId="0" xfId="3" applyFont="1" applyAlignment="1">
      <alignment horizontal="center" vertical="center"/>
    </xf>
    <xf numFmtId="165" fontId="5" fillId="0" borderId="0" xfId="4" applyNumberFormat="1" applyFont="1" applyFill="1" applyBorder="1" applyAlignment="1">
      <alignment horizontal="center" vertical="center"/>
    </xf>
    <xf numFmtId="164" fontId="9" fillId="0" borderId="0" xfId="1" applyNumberFormat="1" applyFont="1" applyAlignment="1">
      <alignment horizontal="center" vertical="center"/>
    </xf>
    <xf numFmtId="0" fontId="13" fillId="0" borderId="0" xfId="3" applyFont="1" applyAlignment="1">
      <alignment horizontal="center" vertical="center"/>
    </xf>
    <xf numFmtId="0" fontId="7" fillId="0" borderId="0" xfId="3" applyAlignment="1">
      <alignment horizontal="center" vertical="center"/>
    </xf>
    <xf numFmtId="164" fontId="7" fillId="0" borderId="0" xfId="1" applyNumberFormat="1" applyFont="1" applyAlignment="1">
      <alignment horizontal="center" vertical="center"/>
    </xf>
    <xf numFmtId="3" fontId="7" fillId="0" borderId="0" xfId="3" applyNumberFormat="1" applyAlignment="1">
      <alignment vertical="center" wrapText="1"/>
    </xf>
    <xf numFmtId="164" fontId="11" fillId="0" borderId="0" xfId="1" applyNumberFormat="1" applyFont="1" applyFill="1" applyBorder="1" applyAlignment="1">
      <alignment horizontal="center" vertical="center"/>
    </xf>
    <xf numFmtId="38" fontId="11" fillId="0" borderId="0" xfId="5" applyNumberFormat="1" applyFont="1" applyFill="1" applyBorder="1" applyAlignment="1">
      <alignment horizontal="center" vertical="center"/>
    </xf>
    <xf numFmtId="164" fontId="12" fillId="0" borderId="9" xfId="1" applyNumberFormat="1" applyFont="1" applyBorder="1" applyAlignment="1">
      <alignment vertical="center"/>
    </xf>
    <xf numFmtId="164" fontId="12" fillId="0" borderId="9" xfId="1" applyNumberFormat="1" applyFont="1" applyBorder="1" applyAlignment="1">
      <alignment horizontal="center" vertical="center"/>
    </xf>
    <xf numFmtId="0" fontId="8" fillId="0" borderId="0" xfId="3" applyFont="1" applyAlignment="1">
      <alignment vertical="center"/>
    </xf>
    <xf numFmtId="0" fontId="9" fillId="0" borderId="0" xfId="3" applyFont="1" applyAlignment="1">
      <alignment horizontal="left"/>
    </xf>
    <xf numFmtId="0" fontId="5" fillId="0" borderId="0" xfId="3" applyFont="1" applyAlignment="1">
      <alignment vertical="center"/>
    </xf>
    <xf numFmtId="3" fontId="14" fillId="0" borderId="0" xfId="0" applyNumberFormat="1" applyFont="1" applyAlignment="1">
      <alignment horizontal="left"/>
    </xf>
    <xf numFmtId="3" fontId="7" fillId="0" borderId="0" xfId="3" applyNumberFormat="1" applyAlignment="1">
      <alignment horizontal="left"/>
    </xf>
    <xf numFmtId="0" fontId="4" fillId="0" borderId="1" xfId="0" applyFont="1" applyFill="1" applyBorder="1" applyAlignment="1">
      <alignment vertical="center"/>
    </xf>
    <xf numFmtId="4" fontId="5" fillId="0" borderId="0" xfId="0" applyNumberFormat="1" applyFont="1" applyFill="1" applyBorder="1" applyAlignment="1">
      <alignment horizontal="right" vertical="top"/>
    </xf>
    <xf numFmtId="0" fontId="5" fillId="0" borderId="0" xfId="0" applyFont="1" applyFill="1" applyBorder="1" applyAlignment="1">
      <alignment horizontal="right" vertical="top"/>
    </xf>
    <xf numFmtId="10" fontId="5" fillId="0" borderId="0" xfId="2" applyNumberFormat="1" applyFont="1" applyFill="1" applyBorder="1" applyAlignment="1">
      <alignment horizontal="right" vertical="top"/>
    </xf>
    <xf numFmtId="166" fontId="5" fillId="0" borderId="0" xfId="2" applyNumberFormat="1" applyFont="1" applyFill="1" applyAlignment="1">
      <alignment horizontal="right" vertical="top"/>
    </xf>
    <xf numFmtId="164" fontId="7" fillId="0" borderId="0" xfId="3" applyNumberFormat="1" applyAlignment="1">
      <alignment horizontal="left"/>
    </xf>
    <xf numFmtId="164" fontId="5" fillId="0" borderId="0" xfId="1" applyNumberFormat="1" applyFont="1" applyFill="1" applyBorder="1" applyAlignment="1">
      <alignment horizontal="right" vertical="top"/>
    </xf>
    <xf numFmtId="164" fontId="0" fillId="0" borderId="0" xfId="1" applyNumberFormat="1" applyFont="1" applyBorder="1" applyAlignment="1">
      <alignment horizontal="left"/>
    </xf>
    <xf numFmtId="164" fontId="5" fillId="0" borderId="9" xfId="1" applyNumberFormat="1" applyFont="1" applyFill="1" applyBorder="1" applyAlignment="1">
      <alignment horizontal="right" vertical="top"/>
    </xf>
    <xf numFmtId="0" fontId="7" fillId="0" borderId="0" xfId="0" applyFont="1" applyAlignment="1">
      <alignment horizontal="left"/>
    </xf>
    <xf numFmtId="164" fontId="0" fillId="0" borderId="0" xfId="0" applyNumberFormat="1" applyAlignment="1">
      <alignment horizontal="left"/>
    </xf>
    <xf numFmtId="0" fontId="0" fillId="0" borderId="0" xfId="1" applyNumberFormat="1" applyFont="1" applyAlignment="1">
      <alignment horizontal="left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0" fillId="0" borderId="0" xfId="0" applyFill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4" fillId="0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164" fontId="4" fillId="0" borderId="3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3" fillId="0" borderId="0" xfId="0" applyFont="1" applyFill="1" applyAlignment="1">
      <alignment horizontal="right" vertical="center"/>
    </xf>
    <xf numFmtId="164" fontId="4" fillId="0" borderId="1" xfId="1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right" vertical="top"/>
    </xf>
    <xf numFmtId="164" fontId="5" fillId="0" borderId="5" xfId="1" applyNumberFormat="1" applyFont="1" applyFill="1" applyBorder="1" applyAlignment="1">
      <alignment horizontal="right" vertical="top"/>
    </xf>
    <xf numFmtId="164" fontId="5" fillId="0" borderId="4" xfId="1" applyNumberFormat="1" applyFont="1" applyFill="1" applyBorder="1" applyAlignment="1">
      <alignment horizontal="right" vertical="top"/>
    </xf>
    <xf numFmtId="164" fontId="5" fillId="0" borderId="0" xfId="1" applyNumberFormat="1" applyFont="1" applyFill="1" applyAlignment="1">
      <alignment horizontal="right" vertical="top"/>
    </xf>
    <xf numFmtId="164" fontId="5" fillId="0" borderId="2" xfId="1" applyNumberFormat="1" applyFont="1" applyFill="1" applyBorder="1" applyAlignment="1">
      <alignment horizontal="right" vertical="top"/>
    </xf>
    <xf numFmtId="43" fontId="4" fillId="0" borderId="1" xfId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3" fontId="15" fillId="2" borderId="11" xfId="0" applyNumberFormat="1" applyFont="1" applyFill="1" applyBorder="1" applyAlignment="1">
      <alignment horizontal="left" vertical="center" wrapText="1" shrinkToFit="1" readingOrder="2"/>
    </xf>
    <xf numFmtId="0" fontId="5" fillId="0" borderId="0" xfId="0" applyFont="1" applyFill="1" applyBorder="1" applyAlignment="1">
      <alignment horizontal="right" vertical="top"/>
    </xf>
    <xf numFmtId="0" fontId="4" fillId="0" borderId="10" xfId="0" applyFont="1" applyFill="1" applyBorder="1" applyAlignment="1">
      <alignment horizontal="center" vertical="center"/>
    </xf>
    <xf numFmtId="0" fontId="4" fillId="0" borderId="8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8" fillId="0" borderId="0" xfId="3" applyFont="1" applyAlignment="1">
      <alignment horizontal="center" vertical="center"/>
    </xf>
    <xf numFmtId="0" fontId="4" fillId="0" borderId="7" xfId="3" applyFont="1" applyBorder="1" applyAlignment="1">
      <alignment horizontal="center" vertical="center"/>
    </xf>
    <xf numFmtId="0" fontId="4" fillId="0" borderId="6" xfId="3" applyFont="1" applyBorder="1" applyAlignment="1">
      <alignment horizontal="center" vertical="center"/>
    </xf>
    <xf numFmtId="0" fontId="1" fillId="0" borderId="0" xfId="3" applyFont="1" applyAlignment="1">
      <alignment horizontal="center" vertical="center"/>
    </xf>
    <xf numFmtId="0" fontId="3" fillId="0" borderId="0" xfId="3" applyFont="1" applyAlignment="1">
      <alignment horizontal="right" vertical="center"/>
    </xf>
    <xf numFmtId="38" fontId="4" fillId="0" borderId="7" xfId="3" applyNumberFormat="1" applyFont="1" applyBorder="1" applyAlignment="1">
      <alignment horizontal="center" vertical="center"/>
    </xf>
    <xf numFmtId="38" fontId="4" fillId="0" borderId="6" xfId="3" applyNumberFormat="1" applyFont="1" applyBorder="1" applyAlignment="1">
      <alignment horizontal="center" vertical="center"/>
    </xf>
    <xf numFmtId="0" fontId="10" fillId="0" borderId="0" xfId="3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38" fontId="5" fillId="0" borderId="5" xfId="1" applyNumberFormat="1" applyFont="1" applyFill="1" applyBorder="1" applyAlignment="1">
      <alignment horizontal="right" vertical="top"/>
    </xf>
  </cellXfs>
  <cellStyles count="6">
    <cellStyle name="Comma" xfId="1" builtinId="3"/>
    <cellStyle name="Comma 2" xfId="5" xr:uid="{DBE4D2F2-C50F-4669-9242-9C9711C629DE}"/>
    <cellStyle name="Normal" xfId="0" builtinId="0"/>
    <cellStyle name="Normal 2" xfId="3" xr:uid="{56E45F59-B071-4A31-B837-C4C602C89CD1}"/>
    <cellStyle name="Percent" xfId="2" builtinId="5"/>
    <cellStyle name="Percent 2" xfId="4" xr:uid="{1B643319-D97B-489A-B989-5C85F27BD9E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5080000</xdr:colOff>
      <xdr:row>73</xdr:row>
      <xdr:rowOff>79375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7A416D-2D9B-5F6F-3DFC-F843132F0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1870000" y="1"/>
          <a:ext cx="12954000" cy="148113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.beik\Downloads\&#1578;&#1585;&#1575;&#1586;%20&#1570;&#1586;&#1605;&#1575;&#1740;&#1588;&#1740;%20&#1705;&#1604;%20(21).xlsx" TargetMode="External"/><Relationship Id="rId1" Type="http://schemas.openxmlformats.org/officeDocument/2006/relationships/externalLinkPath" Target="file:///C:\Users\a.beik\Downloads\&#1578;&#1585;&#1575;&#1586;%20&#1570;&#1586;&#1605;&#1575;&#1740;&#1588;&#1740;%20&#1705;&#1604;%20(2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"/>
    </sheetNames>
    <sheetDataSet>
      <sheetData sheetId="0">
        <row r="5">
          <cell r="E5">
            <v>12578213703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view="pageBreakPreview" topLeftCell="A4" zoomScale="60" zoomScaleNormal="10" workbookViewId="0">
      <selection activeCell="G8" sqref="G8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111"/>
      <c r="B1" s="111"/>
      <c r="C1" s="111"/>
    </row>
    <row r="2" spans="1:3" ht="21.75" customHeight="1" x14ac:dyDescent="0.2">
      <c r="A2" s="111"/>
      <c r="B2" s="111"/>
      <c r="C2" s="111"/>
    </row>
    <row r="3" spans="1:3" ht="21.75" customHeight="1" x14ac:dyDescent="0.2">
      <c r="A3" s="111"/>
      <c r="B3" s="111"/>
      <c r="C3" s="111"/>
    </row>
    <row r="4" spans="1:3" ht="7.35" customHeight="1" x14ac:dyDescent="0.2"/>
    <row r="5" spans="1:3" ht="123.6" customHeight="1" x14ac:dyDescent="0.2">
      <c r="B5" s="112"/>
    </row>
    <row r="6" spans="1:3" ht="123.6" customHeight="1" x14ac:dyDescent="0.2">
      <c r="B6" s="11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scale="68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6"/>
  <sheetViews>
    <sheetView rightToLeft="1" view="pageBreakPreview" zoomScale="90" zoomScaleNormal="100" zoomScaleSheetLayoutView="90" workbookViewId="0">
      <selection activeCell="T26" sqref="P25:T26"/>
    </sheetView>
  </sheetViews>
  <sheetFormatPr defaultRowHeight="12.75" x14ac:dyDescent="0.2"/>
  <cols>
    <col min="1" max="1" width="8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9.28515625" bestFit="1" customWidth="1"/>
    <col min="7" max="7" width="1.28515625" customWidth="1"/>
    <col min="8" max="8" width="13" customWidth="1"/>
    <col min="9" max="9" width="1.28515625" customWidth="1"/>
    <col min="10" max="10" width="19.2851562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7.5703125" bestFit="1" customWidth="1"/>
    <col min="18" max="18" width="1.28515625" customWidth="1"/>
    <col min="19" max="19" width="18.85546875" bestFit="1" customWidth="1"/>
    <col min="20" max="20" width="1.28515625" customWidth="1"/>
    <col min="21" max="21" width="20.2851562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</row>
    <row r="2" spans="1:23" ht="21.75" customHeight="1" x14ac:dyDescent="0.2">
      <c r="A2" s="111" t="s">
        <v>201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</row>
    <row r="3" spans="1:23" ht="21.75" customHeight="1" x14ac:dyDescent="0.2">
      <c r="A3" s="111" t="s">
        <v>2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</row>
    <row r="4" spans="1:23" ht="14.45" customHeight="1" x14ac:dyDescent="0.2"/>
    <row r="5" spans="1:23" ht="14.45" customHeight="1" x14ac:dyDescent="0.2">
      <c r="A5" s="1" t="s">
        <v>230</v>
      </c>
      <c r="B5" s="122" t="s">
        <v>231</v>
      </c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</row>
    <row r="6" spans="1:23" ht="14.45" customHeight="1" x14ac:dyDescent="0.2">
      <c r="D6" s="119" t="s">
        <v>220</v>
      </c>
      <c r="E6" s="119"/>
      <c r="F6" s="119"/>
      <c r="G6" s="119"/>
      <c r="H6" s="119"/>
      <c r="I6" s="119"/>
      <c r="J6" s="119"/>
      <c r="K6" s="119"/>
      <c r="L6" s="119"/>
      <c r="N6" s="119" t="s">
        <v>221</v>
      </c>
      <c r="O6" s="119"/>
      <c r="P6" s="119"/>
      <c r="Q6" s="119"/>
      <c r="R6" s="119"/>
      <c r="S6" s="119"/>
      <c r="T6" s="119"/>
      <c r="U6" s="119"/>
      <c r="V6" s="119"/>
      <c r="W6" s="119"/>
    </row>
    <row r="7" spans="1:23" ht="14.45" customHeight="1" x14ac:dyDescent="0.2">
      <c r="D7" s="3"/>
      <c r="E7" s="3"/>
      <c r="F7" s="3"/>
      <c r="G7" s="3"/>
      <c r="H7" s="3"/>
      <c r="I7" s="3"/>
      <c r="J7" s="124" t="s">
        <v>72</v>
      </c>
      <c r="K7" s="124"/>
      <c r="L7" s="124"/>
      <c r="N7" s="3"/>
      <c r="O7" s="3"/>
      <c r="P7" s="3"/>
      <c r="Q7" s="3"/>
      <c r="R7" s="3"/>
      <c r="S7" s="3"/>
      <c r="T7" s="3"/>
      <c r="U7" s="124" t="s">
        <v>72</v>
      </c>
      <c r="V7" s="124"/>
      <c r="W7" s="124"/>
    </row>
    <row r="8" spans="1:23" ht="14.45" customHeight="1" x14ac:dyDescent="0.2">
      <c r="A8" s="119" t="s">
        <v>96</v>
      </c>
      <c r="B8" s="119"/>
      <c r="D8" s="2" t="s">
        <v>232</v>
      </c>
      <c r="F8" s="2" t="s">
        <v>224</v>
      </c>
      <c r="H8" s="2" t="s">
        <v>225</v>
      </c>
      <c r="J8" s="4" t="s">
        <v>198</v>
      </c>
      <c r="K8" s="3"/>
      <c r="L8" s="4" t="s">
        <v>206</v>
      </c>
      <c r="N8" s="2" t="s">
        <v>232</v>
      </c>
      <c r="P8" s="119" t="s">
        <v>224</v>
      </c>
      <c r="Q8" s="119"/>
      <c r="S8" s="2" t="s">
        <v>225</v>
      </c>
      <c r="U8" s="4" t="s">
        <v>198</v>
      </c>
      <c r="V8" s="3"/>
      <c r="W8" s="4" t="s">
        <v>206</v>
      </c>
    </row>
    <row r="9" spans="1:23" ht="21.75" customHeight="1" x14ac:dyDescent="0.2">
      <c r="A9" s="120" t="s">
        <v>233</v>
      </c>
      <c r="B9" s="120"/>
      <c r="D9" s="35">
        <v>0</v>
      </c>
      <c r="E9" s="32"/>
      <c r="F9" s="35">
        <v>0</v>
      </c>
      <c r="G9" s="32"/>
      <c r="H9" s="35">
        <v>0</v>
      </c>
      <c r="I9" s="32"/>
      <c r="J9" s="35">
        <v>0</v>
      </c>
      <c r="L9" s="52">
        <f>J9/درآمد!$F$13</f>
        <v>0</v>
      </c>
      <c r="N9" s="35">
        <v>0</v>
      </c>
      <c r="O9" s="32"/>
      <c r="P9" s="129">
        <v>0</v>
      </c>
      <c r="Q9" s="129"/>
      <c r="R9" s="32"/>
      <c r="S9" s="35">
        <v>502340000</v>
      </c>
      <c r="T9" s="32"/>
      <c r="U9" s="35">
        <v>502340000</v>
      </c>
      <c r="W9" s="52">
        <f>U9/درآمد!$F$13</f>
        <v>8.37309628866143E-5</v>
      </c>
    </row>
    <row r="10" spans="1:23" ht="21.75" customHeight="1" x14ac:dyDescent="0.2">
      <c r="A10" s="114" t="s">
        <v>234</v>
      </c>
      <c r="B10" s="114"/>
      <c r="D10" s="36">
        <v>0</v>
      </c>
      <c r="E10" s="32"/>
      <c r="F10" s="36">
        <v>0</v>
      </c>
      <c r="G10" s="32"/>
      <c r="H10" s="36">
        <v>0</v>
      </c>
      <c r="I10" s="32"/>
      <c r="J10" s="36">
        <v>0</v>
      </c>
      <c r="L10" s="52">
        <f>J10/درآمد!$F$13</f>
        <v>0</v>
      </c>
      <c r="N10" s="36">
        <v>0</v>
      </c>
      <c r="O10" s="32"/>
      <c r="P10" s="128">
        <v>0</v>
      </c>
      <c r="Q10" s="128"/>
      <c r="R10" s="32"/>
      <c r="S10" s="45">
        <v>-624099862</v>
      </c>
      <c r="T10" s="32"/>
      <c r="U10" s="36">
        <v>-624099862</v>
      </c>
      <c r="W10" s="52">
        <f>U10/درآمد!$F$13</f>
        <v>-1.040261225119702E-4</v>
      </c>
    </row>
    <row r="11" spans="1:23" ht="21.75" customHeight="1" x14ac:dyDescent="0.2">
      <c r="A11" s="114" t="s">
        <v>235</v>
      </c>
      <c r="B11" s="114"/>
      <c r="D11" s="36">
        <v>0</v>
      </c>
      <c r="E11" s="32"/>
      <c r="F11" s="36">
        <v>0</v>
      </c>
      <c r="G11" s="32"/>
      <c r="H11" s="36">
        <v>0</v>
      </c>
      <c r="I11" s="32"/>
      <c r="J11" s="36">
        <v>0</v>
      </c>
      <c r="L11" s="52">
        <f>J11/درآمد!$F$13</f>
        <v>0</v>
      </c>
      <c r="N11" s="36">
        <v>0</v>
      </c>
      <c r="O11" s="32"/>
      <c r="P11" s="128">
        <v>0</v>
      </c>
      <c r="Q11" s="128"/>
      <c r="R11" s="32"/>
      <c r="S11" s="45">
        <v>-4893343549</v>
      </c>
      <c r="T11" s="32"/>
      <c r="U11" s="36">
        <v>-4893343549</v>
      </c>
      <c r="W11" s="52">
        <f>U11/درآمد!$F$13</f>
        <v>-8.1563157839863935E-4</v>
      </c>
    </row>
    <row r="12" spans="1:23" ht="21.75" customHeight="1" x14ac:dyDescent="0.2">
      <c r="A12" s="114" t="s">
        <v>99</v>
      </c>
      <c r="B12" s="114"/>
      <c r="D12" s="36">
        <v>0</v>
      </c>
      <c r="E12" s="32"/>
      <c r="F12" s="36">
        <v>5305254784</v>
      </c>
      <c r="G12" s="32"/>
      <c r="H12" s="36">
        <v>0</v>
      </c>
      <c r="I12" s="32"/>
      <c r="J12" s="36">
        <v>5305254784</v>
      </c>
      <c r="L12" s="52">
        <f>J12/درآمد!$F$13</f>
        <v>8.8428970701743236E-4</v>
      </c>
      <c r="N12" s="36">
        <v>0</v>
      </c>
      <c r="O12" s="32"/>
      <c r="P12" s="128">
        <v>29204429963</v>
      </c>
      <c r="Q12" s="128"/>
      <c r="R12" s="32"/>
      <c r="S12" s="36">
        <v>0</v>
      </c>
      <c r="T12" s="32"/>
      <c r="U12" s="36">
        <v>29204429963</v>
      </c>
      <c r="W12" s="52">
        <f>U12/درآمد!$F$13</f>
        <v>4.8678485514923753E-3</v>
      </c>
    </row>
    <row r="13" spans="1:23" ht="21.75" customHeight="1" x14ac:dyDescent="0.2">
      <c r="A13" s="114" t="s">
        <v>106</v>
      </c>
      <c r="B13" s="114"/>
      <c r="D13" s="36">
        <v>0</v>
      </c>
      <c r="E13" s="32"/>
      <c r="F13" s="36">
        <v>11803630770</v>
      </c>
      <c r="G13" s="32"/>
      <c r="H13" s="36">
        <v>0</v>
      </c>
      <c r="I13" s="32"/>
      <c r="J13" s="36">
        <v>11803630770</v>
      </c>
      <c r="L13" s="52">
        <f>J13/درآمد!$F$13</f>
        <v>1.9674510688580814E-3</v>
      </c>
      <c r="N13" s="36">
        <v>0</v>
      </c>
      <c r="O13" s="32"/>
      <c r="P13" s="128">
        <v>12513275712</v>
      </c>
      <c r="Q13" s="128"/>
      <c r="R13" s="32"/>
      <c r="S13" s="36">
        <v>0</v>
      </c>
      <c r="T13" s="32"/>
      <c r="U13" s="36">
        <v>12513275712</v>
      </c>
      <c r="W13" s="52">
        <f>U13/درآمد!$F$13</f>
        <v>2.0857360039643353E-3</v>
      </c>
    </row>
    <row r="14" spans="1:23" ht="21.75" customHeight="1" x14ac:dyDescent="0.2">
      <c r="A14" s="114" t="s">
        <v>101</v>
      </c>
      <c r="B14" s="114"/>
      <c r="D14" s="36">
        <v>0</v>
      </c>
      <c r="E14" s="32"/>
      <c r="F14" s="36">
        <v>11486320560</v>
      </c>
      <c r="G14" s="32"/>
      <c r="H14" s="36">
        <v>0</v>
      </c>
      <c r="I14" s="32"/>
      <c r="J14" s="36">
        <v>11486320560</v>
      </c>
      <c r="L14" s="52">
        <f>J14/درآمد!$F$13</f>
        <v>1.9145612145421722E-3</v>
      </c>
      <c r="N14" s="36">
        <v>0</v>
      </c>
      <c r="O14" s="32"/>
      <c r="P14" s="128">
        <v>15735325320</v>
      </c>
      <c r="Q14" s="128"/>
      <c r="R14" s="32"/>
      <c r="S14" s="36">
        <v>0</v>
      </c>
      <c r="T14" s="32"/>
      <c r="U14" s="36">
        <v>15735325320</v>
      </c>
      <c r="W14" s="52">
        <f>U14/درآمد!$F$13</f>
        <v>2.62279320853948E-3</v>
      </c>
    </row>
    <row r="15" spans="1:23" ht="21.75" customHeight="1" x14ac:dyDescent="0.2">
      <c r="A15" s="114" t="s">
        <v>104</v>
      </c>
      <c r="B15" s="114"/>
      <c r="D15" s="36">
        <v>0</v>
      </c>
      <c r="E15" s="32"/>
      <c r="F15" s="36">
        <v>9788072461</v>
      </c>
      <c r="G15" s="32"/>
      <c r="H15" s="36">
        <v>0</v>
      </c>
      <c r="I15" s="32"/>
      <c r="J15" s="36">
        <v>9788072461</v>
      </c>
      <c r="L15" s="52">
        <f>J15/درآمد!$F$13</f>
        <v>1.6314940716715422E-3</v>
      </c>
      <c r="N15" s="36">
        <v>0</v>
      </c>
      <c r="O15" s="32"/>
      <c r="P15" s="128">
        <v>13740806577</v>
      </c>
      <c r="Q15" s="128"/>
      <c r="R15" s="32"/>
      <c r="S15" s="36">
        <v>0</v>
      </c>
      <c r="T15" s="32"/>
      <c r="U15" s="36">
        <v>13740806577</v>
      </c>
      <c r="W15" s="52">
        <f>U15/درآمد!$F$13</f>
        <v>2.2903431252357621E-3</v>
      </c>
    </row>
    <row r="16" spans="1:23" ht="21.75" customHeight="1" x14ac:dyDescent="0.2">
      <c r="A16" s="114" t="s">
        <v>102</v>
      </c>
      <c r="B16" s="114"/>
      <c r="D16" s="36">
        <v>0</v>
      </c>
      <c r="E16" s="32"/>
      <c r="F16" s="36">
        <v>21474200000</v>
      </c>
      <c r="G16" s="32"/>
      <c r="H16" s="36">
        <v>0</v>
      </c>
      <c r="I16" s="32"/>
      <c r="J16" s="36">
        <v>21474200000</v>
      </c>
      <c r="L16" s="52">
        <f>J16/درآمد!$F$13</f>
        <v>3.5793594840540927E-3</v>
      </c>
      <c r="N16" s="36">
        <v>0</v>
      </c>
      <c r="O16" s="32"/>
      <c r="P16" s="128">
        <v>23132208000</v>
      </c>
      <c r="Q16" s="128"/>
      <c r="R16" s="32"/>
      <c r="S16" s="36">
        <v>0</v>
      </c>
      <c r="T16" s="32"/>
      <c r="U16" s="36">
        <v>23132208000</v>
      </c>
      <c r="W16" s="52">
        <f>U16/درآمد!$F$13</f>
        <v>3.855719332590362E-3</v>
      </c>
    </row>
    <row r="17" spans="1:23" ht="21.75" customHeight="1" x14ac:dyDescent="0.2">
      <c r="A17" s="114" t="s">
        <v>105</v>
      </c>
      <c r="B17" s="114"/>
      <c r="D17" s="36">
        <v>0</v>
      </c>
      <c r="E17" s="32"/>
      <c r="F17" s="36">
        <f>4720921861</f>
        <v>4720921861</v>
      </c>
      <c r="G17" s="32"/>
      <c r="H17" s="36">
        <v>0</v>
      </c>
      <c r="I17" s="32"/>
      <c r="J17" s="36">
        <v>4720921861</v>
      </c>
      <c r="L17" s="52">
        <f>J17/درآمد!$F$13</f>
        <v>7.8689201165345606E-4</v>
      </c>
      <c r="N17" s="36">
        <v>0</v>
      </c>
      <c r="O17" s="32"/>
      <c r="P17" s="128">
        <v>4971987706</v>
      </c>
      <c r="Q17" s="128"/>
      <c r="R17" s="32"/>
      <c r="S17" s="36">
        <v>0</v>
      </c>
      <c r="T17" s="32"/>
      <c r="U17" s="36">
        <v>4971987706</v>
      </c>
      <c r="W17" s="52">
        <f>U17/درآمد!$F$13</f>
        <v>8.2874013234818765E-4</v>
      </c>
    </row>
    <row r="18" spans="1:23" ht="21.75" customHeight="1" x14ac:dyDescent="0.2">
      <c r="A18" s="114" t="s">
        <v>103</v>
      </c>
      <c r="B18" s="114"/>
      <c r="D18" s="36">
        <v>0</v>
      </c>
      <c r="E18" s="32"/>
      <c r="F18" s="36">
        <v>25609695952</v>
      </c>
      <c r="G18" s="32"/>
      <c r="H18" s="36">
        <v>0</v>
      </c>
      <c r="I18" s="32"/>
      <c r="J18" s="36">
        <v>25609695952</v>
      </c>
      <c r="L18" s="52">
        <f>J18/درآمد!$F$13</f>
        <v>4.2686716194099382E-3</v>
      </c>
      <c r="N18" s="36">
        <v>0</v>
      </c>
      <c r="O18" s="32"/>
      <c r="P18" s="128">
        <v>24415833949</v>
      </c>
      <c r="Q18" s="128"/>
      <c r="R18" s="32"/>
      <c r="S18" s="36">
        <v>0</v>
      </c>
      <c r="T18" s="32"/>
      <c r="U18" s="36">
        <v>24415833949</v>
      </c>
      <c r="W18" s="52">
        <f>U18/درآمد!$F$13</f>
        <v>4.0696764865020829E-3</v>
      </c>
    </row>
    <row r="19" spans="1:23" ht="21.75" customHeight="1" x14ac:dyDescent="0.2">
      <c r="A19" s="114" t="s">
        <v>100</v>
      </c>
      <c r="B19" s="114"/>
      <c r="D19" s="36">
        <v>0</v>
      </c>
      <c r="E19" s="32"/>
      <c r="F19" s="36">
        <v>54805416952</v>
      </c>
      <c r="G19" s="32"/>
      <c r="H19" s="36">
        <v>0</v>
      </c>
      <c r="I19" s="32"/>
      <c r="J19" s="36">
        <v>54805416952</v>
      </c>
      <c r="L19" s="52">
        <f>J19/درآمد!$F$13</f>
        <v>9.1350685447970179E-3</v>
      </c>
      <c r="N19" s="36">
        <v>0</v>
      </c>
      <c r="O19" s="32"/>
      <c r="P19" s="128">
        <v>117875485368</v>
      </c>
      <c r="Q19" s="128"/>
      <c r="R19" s="32"/>
      <c r="S19" s="36">
        <v>0</v>
      </c>
      <c r="T19" s="32"/>
      <c r="U19" s="36">
        <v>117875485368</v>
      </c>
      <c r="W19" s="52">
        <f>U19/درآمد!$F$13</f>
        <v>1.9647704524006958E-2</v>
      </c>
    </row>
    <row r="20" spans="1:23" ht="21.75" customHeight="1" x14ac:dyDescent="0.2">
      <c r="A20" s="114" t="s">
        <v>109</v>
      </c>
      <c r="B20" s="114"/>
      <c r="D20" s="36">
        <v>0</v>
      </c>
      <c r="E20" s="32"/>
      <c r="F20" s="36">
        <v>14268562849</v>
      </c>
      <c r="G20" s="32"/>
      <c r="H20" s="36">
        <v>0</v>
      </c>
      <c r="I20" s="32"/>
      <c r="J20" s="36">
        <v>14268562849</v>
      </c>
      <c r="L20" s="52">
        <f>J20/درآمد!$F$13</f>
        <v>2.378310519478725E-3</v>
      </c>
      <c r="N20" s="36">
        <v>0</v>
      </c>
      <c r="O20" s="32"/>
      <c r="P20" s="128">
        <v>14268562849</v>
      </c>
      <c r="Q20" s="128"/>
      <c r="R20" s="32"/>
      <c r="S20" s="36">
        <v>0</v>
      </c>
      <c r="T20" s="32"/>
      <c r="U20" s="36">
        <v>14268562849</v>
      </c>
      <c r="W20" s="52">
        <f>U20/درآمد!$F$13</f>
        <v>2.378310519478725E-3</v>
      </c>
    </row>
    <row r="21" spans="1:23" ht="21.75" customHeight="1" x14ac:dyDescent="0.2">
      <c r="A21" s="114" t="s">
        <v>108</v>
      </c>
      <c r="B21" s="114"/>
      <c r="D21" s="36">
        <v>0</v>
      </c>
      <c r="E21" s="32"/>
      <c r="F21" s="36">
        <v>-227249999</v>
      </c>
      <c r="G21" s="32"/>
      <c r="H21" s="36">
        <v>0</v>
      </c>
      <c r="I21" s="32"/>
      <c r="J21" s="36">
        <v>-227249999</v>
      </c>
      <c r="L21" s="52">
        <f>J21/درآمد!$F$13</f>
        <v>-3.787845131236242E-5</v>
      </c>
      <c r="N21" s="36">
        <v>0</v>
      </c>
      <c r="O21" s="32"/>
      <c r="P21" s="128">
        <v>-227249999</v>
      </c>
      <c r="Q21" s="128"/>
      <c r="R21" s="32"/>
      <c r="S21" s="36">
        <v>0</v>
      </c>
      <c r="T21" s="32"/>
      <c r="U21" s="36">
        <v>-227249999</v>
      </c>
      <c r="W21" s="52">
        <f>U21/درآمد!$F$13</f>
        <v>-3.787845131236242E-5</v>
      </c>
    </row>
    <row r="22" spans="1:23" ht="21.75" customHeight="1" x14ac:dyDescent="0.2">
      <c r="A22" s="116" t="s">
        <v>107</v>
      </c>
      <c r="B22" s="116"/>
      <c r="D22" s="37">
        <v>0</v>
      </c>
      <c r="E22" s="32"/>
      <c r="F22" s="37">
        <v>-119855999</v>
      </c>
      <c r="G22" s="32"/>
      <c r="H22" s="37">
        <v>0</v>
      </c>
      <c r="I22" s="32"/>
      <c r="J22" s="37">
        <v>-119855999</v>
      </c>
      <c r="L22" s="52">
        <f>J22/درآمد!$F$13</f>
        <v>-1.9977820209434011E-5</v>
      </c>
      <c r="N22" s="37">
        <v>0</v>
      </c>
      <c r="O22" s="32"/>
      <c r="P22" s="128">
        <v>-119855999</v>
      </c>
      <c r="Q22" s="127"/>
      <c r="R22" s="32"/>
      <c r="S22" s="37">
        <v>0</v>
      </c>
      <c r="T22" s="32"/>
      <c r="U22" s="37">
        <v>-119855999</v>
      </c>
      <c r="W22" s="52">
        <f>U22/درآمد!$F$13</f>
        <v>-1.9977820209434011E-5</v>
      </c>
    </row>
    <row r="23" spans="1:23" ht="21.75" customHeight="1" x14ac:dyDescent="0.2">
      <c r="A23" s="113" t="s">
        <v>72</v>
      </c>
      <c r="B23" s="113"/>
      <c r="D23" s="16">
        <f>SUM(D9:D22)</f>
        <v>0</v>
      </c>
      <c r="F23" s="29">
        <f>SUM(F9:F22)</f>
        <v>158914970191</v>
      </c>
      <c r="H23" s="29">
        <f>SUM(H9:H22)</f>
        <v>0</v>
      </c>
      <c r="J23" s="29">
        <f>SUM(J9:J22)</f>
        <v>158914970191</v>
      </c>
      <c r="L23" s="53">
        <f>SUM(L9:L22)</f>
        <v>2.6488241969960663E-2</v>
      </c>
      <c r="N23" s="16">
        <v>0</v>
      </c>
      <c r="Q23" s="29">
        <f>SUM(O9:Q22)</f>
        <v>255510809446</v>
      </c>
      <c r="S23" s="29">
        <f>SUM(S9:S22)</f>
        <v>-5015103411</v>
      </c>
      <c r="U23" s="29">
        <f>SUM(U9:U22)</f>
        <v>250495706035</v>
      </c>
      <c r="W23" s="53">
        <f>SUM(W9:W22)</f>
        <v>4.175308887461248E-2</v>
      </c>
    </row>
    <row r="25" spans="1:23" x14ac:dyDescent="0.2">
      <c r="F25">
        <v>158914950189</v>
      </c>
      <c r="Q25" s="59"/>
      <c r="S25" s="59"/>
    </row>
    <row r="26" spans="1:23" x14ac:dyDescent="0.2">
      <c r="F26" s="59">
        <f>F23-F25</f>
        <v>20002</v>
      </c>
      <c r="Q26" s="59"/>
      <c r="S26" s="59"/>
    </row>
  </sheetData>
  <mergeCells count="39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22:B22"/>
    <mergeCell ref="P22:Q22"/>
    <mergeCell ref="A23:B23"/>
    <mergeCell ref="A19:B19"/>
    <mergeCell ref="P19:Q19"/>
    <mergeCell ref="A20:B20"/>
    <mergeCell ref="P20:Q20"/>
    <mergeCell ref="A21:B21"/>
    <mergeCell ref="P21:Q21"/>
  </mergeCells>
  <pageMargins left="0.39" right="0.39" top="0.39" bottom="0.39" header="0" footer="0"/>
  <pageSetup scale="64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36"/>
  <sheetViews>
    <sheetView rightToLeft="1" view="pageBreakPreview" zoomScale="60" zoomScaleNormal="100" workbookViewId="0">
      <selection activeCell="R38" sqref="R38"/>
    </sheetView>
  </sheetViews>
  <sheetFormatPr defaultRowHeight="12.75" x14ac:dyDescent="0.2"/>
  <cols>
    <col min="1" max="1" width="4.85546875" customWidth="1"/>
    <col min="2" max="2" width="24.140625" customWidth="1"/>
    <col min="3" max="3" width="1.28515625" customWidth="1"/>
    <col min="4" max="4" width="18.42578125" style="32" bestFit="1" customWidth="1"/>
    <col min="5" max="5" width="1.28515625" style="32" customWidth="1"/>
    <col min="6" max="6" width="19.85546875" style="32" bestFit="1" customWidth="1"/>
    <col min="7" max="7" width="1.28515625" style="32" customWidth="1"/>
    <col min="8" max="8" width="19.140625" style="32" bestFit="1" customWidth="1"/>
    <col min="9" max="9" width="1.28515625" style="32" customWidth="1"/>
    <col min="10" max="10" width="19.7109375" style="32" bestFit="1" customWidth="1"/>
    <col min="11" max="11" width="1.28515625" style="32" customWidth="1"/>
    <col min="12" max="12" width="20.5703125" style="32" bestFit="1" customWidth="1"/>
    <col min="13" max="13" width="1.28515625" style="32" customWidth="1"/>
    <col min="14" max="14" width="19.85546875" style="32" bestFit="1" customWidth="1"/>
    <col min="15" max="15" width="1.28515625" style="32" customWidth="1"/>
    <col min="16" max="16" width="19.140625" style="32" bestFit="1" customWidth="1"/>
    <col min="17" max="17" width="1.28515625" style="32" customWidth="1"/>
    <col min="18" max="18" width="20.85546875" style="32" bestFit="1" customWidth="1"/>
    <col min="19" max="19" width="0.28515625" customWidth="1"/>
  </cols>
  <sheetData>
    <row r="1" spans="1:18" ht="29.1" customHeight="1" x14ac:dyDescent="0.2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</row>
    <row r="2" spans="1:18" ht="21.75" customHeight="1" x14ac:dyDescent="0.2">
      <c r="A2" s="111" t="s">
        <v>201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</row>
    <row r="3" spans="1:18" ht="21.75" customHeight="1" x14ac:dyDescent="0.2">
      <c r="A3" s="111" t="s">
        <v>2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</row>
    <row r="4" spans="1:18" ht="14.45" customHeight="1" x14ac:dyDescent="0.2"/>
    <row r="5" spans="1:18" ht="14.45" customHeight="1" x14ac:dyDescent="0.2">
      <c r="A5" s="1" t="s">
        <v>236</v>
      </c>
      <c r="B5" s="122" t="s">
        <v>237</v>
      </c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</row>
    <row r="6" spans="1:18" ht="14.45" customHeight="1" x14ac:dyDescent="0.2">
      <c r="D6" s="123" t="s">
        <v>220</v>
      </c>
      <c r="E6" s="123"/>
      <c r="F6" s="123"/>
      <c r="G6" s="123"/>
      <c r="H6" s="123"/>
      <c r="I6" s="123"/>
      <c r="J6" s="123"/>
      <c r="L6" s="123" t="s">
        <v>221</v>
      </c>
      <c r="M6" s="123"/>
      <c r="N6" s="123"/>
      <c r="O6" s="123"/>
      <c r="P6" s="123"/>
      <c r="Q6" s="123"/>
      <c r="R6" s="123"/>
    </row>
    <row r="7" spans="1:18" ht="14.45" customHeight="1" x14ac:dyDescent="0.2">
      <c r="D7" s="33"/>
      <c r="E7" s="33"/>
      <c r="F7" s="33"/>
      <c r="G7" s="33"/>
      <c r="H7" s="33"/>
      <c r="I7" s="33"/>
      <c r="J7" s="33"/>
      <c r="L7" s="33"/>
      <c r="M7" s="33"/>
      <c r="N7" s="33"/>
      <c r="O7" s="33"/>
      <c r="P7" s="33"/>
      <c r="Q7" s="33"/>
      <c r="R7" s="33"/>
    </row>
    <row r="8" spans="1:18" ht="14.45" customHeight="1" x14ac:dyDescent="0.2">
      <c r="A8" s="119" t="s">
        <v>238</v>
      </c>
      <c r="B8" s="119"/>
      <c r="D8" s="34" t="s">
        <v>239</v>
      </c>
      <c r="F8" s="34" t="s">
        <v>224</v>
      </c>
      <c r="H8" s="34" t="s">
        <v>225</v>
      </c>
      <c r="J8" s="34" t="s">
        <v>72</v>
      </c>
      <c r="L8" s="34" t="s">
        <v>239</v>
      </c>
      <c r="N8" s="34" t="s">
        <v>224</v>
      </c>
      <c r="P8" s="34" t="s">
        <v>225</v>
      </c>
      <c r="R8" s="34" t="s">
        <v>72</v>
      </c>
    </row>
    <row r="9" spans="1:18" ht="21.75" customHeight="1" x14ac:dyDescent="0.2">
      <c r="A9" s="120" t="s">
        <v>119</v>
      </c>
      <c r="B9" s="120"/>
      <c r="D9" s="35">
        <v>58463953761</v>
      </c>
      <c r="F9" s="35">
        <v>0</v>
      </c>
      <c r="H9" s="35">
        <f>'درآمد ناشی از فروش'!I18</f>
        <v>37553743321</v>
      </c>
      <c r="J9" s="35">
        <f>SUM(D9:I9)</f>
        <v>96017697082</v>
      </c>
      <c r="L9" s="35">
        <v>751333338247</v>
      </c>
      <c r="N9" s="35">
        <v>0</v>
      </c>
      <c r="P9" s="35">
        <v>250151079100</v>
      </c>
      <c r="R9" s="35">
        <f>SUM(L9:Q9)</f>
        <v>1001484417347</v>
      </c>
    </row>
    <row r="10" spans="1:18" ht="21.75" customHeight="1" x14ac:dyDescent="0.2">
      <c r="A10" s="114" t="s">
        <v>240</v>
      </c>
      <c r="B10" s="114"/>
      <c r="D10" s="36">
        <v>0</v>
      </c>
      <c r="F10" s="36">
        <v>0</v>
      </c>
      <c r="H10" s="36">
        <v>0</v>
      </c>
      <c r="J10" s="36">
        <f>SUM(D10:I10)</f>
        <v>0</v>
      </c>
      <c r="L10" s="36">
        <v>13037526362</v>
      </c>
      <c r="N10" s="36">
        <v>0</v>
      </c>
      <c r="P10" s="36">
        <v>7437973255</v>
      </c>
      <c r="R10" s="36">
        <f>SUM(L10:Q10)</f>
        <v>20475499617</v>
      </c>
    </row>
    <row r="11" spans="1:18" ht="21.75" customHeight="1" x14ac:dyDescent="0.2">
      <c r="A11" s="114" t="s">
        <v>241</v>
      </c>
      <c r="B11" s="114"/>
      <c r="D11" s="36">
        <v>0</v>
      </c>
      <c r="F11" s="36">
        <v>0</v>
      </c>
      <c r="H11" s="36">
        <v>0</v>
      </c>
      <c r="J11" s="36">
        <f t="shared" ref="J11:J34" si="0">SUM(D11:I11)</f>
        <v>0</v>
      </c>
      <c r="L11" s="36">
        <v>26168537661</v>
      </c>
      <c r="N11" s="36">
        <v>0</v>
      </c>
      <c r="P11" s="36">
        <v>14928164663</v>
      </c>
      <c r="R11" s="36">
        <f t="shared" ref="R11:R33" si="1">SUM(L11:Q11)</f>
        <v>41096702324</v>
      </c>
    </row>
    <row r="12" spans="1:18" ht="21.75" customHeight="1" x14ac:dyDescent="0.2">
      <c r="A12" s="114" t="s">
        <v>242</v>
      </c>
      <c r="B12" s="114"/>
      <c r="D12" s="36">
        <v>0</v>
      </c>
      <c r="F12" s="36">
        <v>0</v>
      </c>
      <c r="H12" s="36">
        <v>0</v>
      </c>
      <c r="J12" s="36">
        <f t="shared" si="0"/>
        <v>0</v>
      </c>
      <c r="L12" s="36">
        <v>84104305419</v>
      </c>
      <c r="N12" s="36">
        <v>0</v>
      </c>
      <c r="P12" s="36">
        <v>1076625000</v>
      </c>
      <c r="R12" s="36">
        <f t="shared" si="1"/>
        <v>85180930419</v>
      </c>
    </row>
    <row r="13" spans="1:18" ht="21.75" customHeight="1" x14ac:dyDescent="0.2">
      <c r="A13" s="114" t="s">
        <v>174</v>
      </c>
      <c r="B13" s="114"/>
      <c r="D13" s="36">
        <f>'سود اوراق بهادار'!J14</f>
        <v>38885186503</v>
      </c>
      <c r="F13" s="36">
        <v>-53271201324</v>
      </c>
      <c r="H13" s="36">
        <v>0</v>
      </c>
      <c r="J13" s="36">
        <f t="shared" si="0"/>
        <v>-14386014821</v>
      </c>
      <c r="L13" s="36">
        <f>'سود اوراق بهادار'!T14</f>
        <v>38885186503</v>
      </c>
      <c r="N13" s="36">
        <v>-53271201324</v>
      </c>
      <c r="P13" s="36">
        <v>0</v>
      </c>
      <c r="R13" s="36">
        <f t="shared" si="1"/>
        <v>-14386014821</v>
      </c>
    </row>
    <row r="14" spans="1:18" ht="21.75" customHeight="1" x14ac:dyDescent="0.2">
      <c r="A14" s="114" t="s">
        <v>171</v>
      </c>
      <c r="B14" s="114"/>
      <c r="D14" s="36">
        <v>11841060920</v>
      </c>
      <c r="F14" s="36">
        <v>930064565</v>
      </c>
      <c r="H14" s="36">
        <v>0</v>
      </c>
      <c r="J14" s="36">
        <f t="shared" si="0"/>
        <v>12771125485</v>
      </c>
      <c r="L14" s="36">
        <v>11841060920</v>
      </c>
      <c r="N14" s="36">
        <v>930064565</v>
      </c>
      <c r="P14" s="36">
        <v>0</v>
      </c>
      <c r="R14" s="36">
        <f t="shared" si="1"/>
        <v>12771125485</v>
      </c>
    </row>
    <row r="15" spans="1:18" ht="21.75" customHeight="1" x14ac:dyDescent="0.2">
      <c r="A15" s="114" t="s">
        <v>135</v>
      </c>
      <c r="B15" s="114"/>
      <c r="D15" s="36">
        <v>55425791904</v>
      </c>
      <c r="F15" s="36">
        <v>-199891249999</v>
      </c>
      <c r="H15" s="36">
        <v>0</v>
      </c>
      <c r="J15" s="36">
        <f t="shared" si="0"/>
        <v>-144465458095</v>
      </c>
      <c r="L15" s="36">
        <v>60709235656</v>
      </c>
      <c r="N15" s="36">
        <v>-200978749999</v>
      </c>
      <c r="P15" s="36">
        <v>0</v>
      </c>
      <c r="R15" s="36">
        <f t="shared" si="1"/>
        <v>-140269514343</v>
      </c>
    </row>
    <row r="16" spans="1:18" ht="21.75" customHeight="1" x14ac:dyDescent="0.2">
      <c r="A16" s="114" t="s">
        <v>129</v>
      </c>
      <c r="B16" s="114"/>
      <c r="D16" s="36">
        <v>28155866867</v>
      </c>
      <c r="F16" s="36">
        <v>-99945624999</v>
      </c>
      <c r="H16" s="36">
        <v>0</v>
      </c>
      <c r="J16" s="36">
        <f t="shared" si="0"/>
        <v>-71789758132</v>
      </c>
      <c r="L16" s="36">
        <v>104429578869</v>
      </c>
      <c r="N16" s="36">
        <v>-100489374999</v>
      </c>
      <c r="P16" s="36">
        <v>0</v>
      </c>
      <c r="R16" s="36">
        <f t="shared" si="1"/>
        <v>3940203870</v>
      </c>
    </row>
    <row r="17" spans="1:18" ht="21.75" customHeight="1" x14ac:dyDescent="0.2">
      <c r="A17" s="114" t="s">
        <v>183</v>
      </c>
      <c r="B17" s="114"/>
      <c r="D17" s="36">
        <v>12871281483</v>
      </c>
      <c r="F17" s="36">
        <v>-506242349</v>
      </c>
      <c r="H17" s="36">
        <v>0</v>
      </c>
      <c r="J17" s="36">
        <f t="shared" si="0"/>
        <v>12365039134</v>
      </c>
      <c r="L17" s="36">
        <v>12871281483</v>
      </c>
      <c r="N17" s="36">
        <v>-506242349</v>
      </c>
      <c r="P17" s="36">
        <v>0</v>
      </c>
      <c r="R17" s="36">
        <f t="shared" si="1"/>
        <v>12365039134</v>
      </c>
    </row>
    <row r="18" spans="1:18" ht="21.75" customHeight="1" x14ac:dyDescent="0.2">
      <c r="A18" s="114" t="s">
        <v>132</v>
      </c>
      <c r="B18" s="114"/>
      <c r="D18" s="36">
        <v>55424263189</v>
      </c>
      <c r="F18" s="36">
        <v>-199891249999</v>
      </c>
      <c r="H18" s="36">
        <v>0</v>
      </c>
      <c r="J18" s="36">
        <f t="shared" si="0"/>
        <v>-144466986810</v>
      </c>
      <c r="L18" s="36">
        <v>263012046645</v>
      </c>
      <c r="N18" s="36">
        <v>-200978749999</v>
      </c>
      <c r="P18" s="36">
        <v>0</v>
      </c>
      <c r="R18" s="36">
        <f t="shared" si="1"/>
        <v>62033296646</v>
      </c>
    </row>
    <row r="19" spans="1:18" ht="21.75" customHeight="1" x14ac:dyDescent="0.2">
      <c r="A19" s="114" t="s">
        <v>177</v>
      </c>
      <c r="B19" s="114"/>
      <c r="D19" s="36">
        <v>45305525672</v>
      </c>
      <c r="F19" s="36">
        <v>7731205115</v>
      </c>
      <c r="H19" s="36">
        <v>0</v>
      </c>
      <c r="J19" s="36">
        <f t="shared" si="0"/>
        <v>53036730787</v>
      </c>
      <c r="L19" s="36">
        <v>45305525672</v>
      </c>
      <c r="N19" s="36">
        <v>7731205115</v>
      </c>
      <c r="P19" s="36">
        <v>0</v>
      </c>
      <c r="R19" s="36">
        <f t="shared" si="1"/>
        <v>53036730787</v>
      </c>
    </row>
    <row r="20" spans="1:18" ht="21.75" customHeight="1" x14ac:dyDescent="0.2">
      <c r="A20" s="114" t="s">
        <v>180</v>
      </c>
      <c r="B20" s="114"/>
      <c r="D20" s="36">
        <v>26676174995</v>
      </c>
      <c r="F20" s="36">
        <v>5359083746</v>
      </c>
      <c r="H20" s="36">
        <v>0</v>
      </c>
      <c r="J20" s="36">
        <f t="shared" si="0"/>
        <v>32035258741</v>
      </c>
      <c r="L20" s="36">
        <v>26676174995</v>
      </c>
      <c r="N20" s="36">
        <v>5359083746</v>
      </c>
      <c r="P20" s="36">
        <v>0</v>
      </c>
      <c r="R20" s="36">
        <f t="shared" si="1"/>
        <v>32035258741</v>
      </c>
    </row>
    <row r="21" spans="1:18" ht="21.75" customHeight="1" x14ac:dyDescent="0.2">
      <c r="A21" s="114" t="s">
        <v>168</v>
      </c>
      <c r="B21" s="114"/>
      <c r="D21" s="36">
        <v>37796955930</v>
      </c>
      <c r="F21" s="36">
        <v>12858616823</v>
      </c>
      <c r="H21" s="36">
        <v>0</v>
      </c>
      <c r="J21" s="36">
        <f t="shared" si="0"/>
        <v>50655572753</v>
      </c>
      <c r="L21" s="36">
        <v>210870238591</v>
      </c>
      <c r="N21" s="36">
        <v>54788517536</v>
      </c>
      <c r="P21" s="36">
        <v>0</v>
      </c>
      <c r="R21" s="36">
        <f t="shared" si="1"/>
        <v>265658756127</v>
      </c>
    </row>
    <row r="22" spans="1:18" ht="21.75" customHeight="1" x14ac:dyDescent="0.2">
      <c r="A22" s="114" t="s">
        <v>126</v>
      </c>
      <c r="B22" s="114"/>
      <c r="D22" s="36">
        <v>56916474314</v>
      </c>
      <c r="F22" s="36">
        <v>-184529607436</v>
      </c>
      <c r="H22" s="36">
        <v>0</v>
      </c>
      <c r="J22" s="36">
        <f t="shared" si="0"/>
        <v>-127613133122</v>
      </c>
      <c r="L22" s="36">
        <v>306090100724</v>
      </c>
      <c r="N22" s="36">
        <v>-199891249999</v>
      </c>
      <c r="P22" s="36">
        <v>0</v>
      </c>
      <c r="R22" s="36">
        <f t="shared" si="1"/>
        <v>106198850725</v>
      </c>
    </row>
    <row r="23" spans="1:18" ht="21.75" customHeight="1" x14ac:dyDescent="0.2">
      <c r="A23" s="114" t="s">
        <v>165</v>
      </c>
      <c r="B23" s="114"/>
      <c r="D23" s="36">
        <v>51182352613</v>
      </c>
      <c r="F23" s="36">
        <v>12577479587</v>
      </c>
      <c r="H23" s="36">
        <v>0</v>
      </c>
      <c r="J23" s="36">
        <f t="shared" si="0"/>
        <v>63759832200</v>
      </c>
      <c r="L23" s="36">
        <v>377407565639</v>
      </c>
      <c r="N23" s="36">
        <v>-55791091425</v>
      </c>
      <c r="P23" s="36">
        <v>0</v>
      </c>
      <c r="R23" s="36">
        <f t="shared" si="1"/>
        <v>321616474214</v>
      </c>
    </row>
    <row r="24" spans="1:18" ht="21.75" customHeight="1" x14ac:dyDescent="0.2">
      <c r="A24" s="114" t="s">
        <v>162</v>
      </c>
      <c r="B24" s="114"/>
      <c r="D24" s="36">
        <v>11752046866</v>
      </c>
      <c r="F24" s="36">
        <v>3976256735</v>
      </c>
      <c r="H24" s="36">
        <v>0</v>
      </c>
      <c r="J24" s="36">
        <f t="shared" si="0"/>
        <v>15728303601</v>
      </c>
      <c r="L24" s="36">
        <v>14077851011</v>
      </c>
      <c r="N24" s="36">
        <v>4293306316</v>
      </c>
      <c r="P24" s="36">
        <v>0</v>
      </c>
      <c r="R24" s="36">
        <f t="shared" si="1"/>
        <v>18371157327</v>
      </c>
    </row>
    <row r="25" spans="1:18" ht="21.75" customHeight="1" x14ac:dyDescent="0.2">
      <c r="A25" s="114" t="s">
        <v>159</v>
      </c>
      <c r="B25" s="114"/>
      <c r="D25" s="36">
        <v>28418949860</v>
      </c>
      <c r="F25" s="36">
        <v>8010641844</v>
      </c>
      <c r="H25" s="36">
        <v>0</v>
      </c>
      <c r="J25" s="36">
        <f t="shared" si="0"/>
        <v>36429591704</v>
      </c>
      <c r="L25" s="36">
        <v>134610187740</v>
      </c>
      <c r="N25" s="36">
        <v>40124570395</v>
      </c>
      <c r="P25" s="36">
        <v>0</v>
      </c>
      <c r="R25" s="36">
        <f t="shared" si="1"/>
        <v>174734758135</v>
      </c>
    </row>
    <row r="26" spans="1:18" ht="21.75" customHeight="1" x14ac:dyDescent="0.2">
      <c r="A26" s="114" t="s">
        <v>156</v>
      </c>
      <c r="B26" s="114"/>
      <c r="D26" s="36">
        <v>54916174602</v>
      </c>
      <c r="F26" s="36">
        <v>11235079382</v>
      </c>
      <c r="H26" s="36">
        <v>0</v>
      </c>
      <c r="J26" s="36">
        <f t="shared" si="0"/>
        <v>66151253984</v>
      </c>
      <c r="L26" s="36">
        <v>257507817204</v>
      </c>
      <c r="N26" s="36">
        <v>58162316676</v>
      </c>
      <c r="P26" s="36">
        <v>0</v>
      </c>
      <c r="R26" s="36">
        <f t="shared" si="1"/>
        <v>315670133880</v>
      </c>
    </row>
    <row r="27" spans="1:18" ht="21.75" customHeight="1" x14ac:dyDescent="0.2">
      <c r="A27" s="114" t="s">
        <v>153</v>
      </c>
      <c r="B27" s="114"/>
      <c r="D27" s="36">
        <v>22446656873</v>
      </c>
      <c r="F27" s="36">
        <v>4451589230</v>
      </c>
      <c r="H27" s="36">
        <v>0</v>
      </c>
      <c r="J27" s="36">
        <f t="shared" si="0"/>
        <v>26898246103</v>
      </c>
      <c r="L27" s="36">
        <v>104019336535</v>
      </c>
      <c r="N27" s="36">
        <v>23481135439</v>
      </c>
      <c r="P27" s="36">
        <v>0</v>
      </c>
      <c r="R27" s="36">
        <f t="shared" si="1"/>
        <v>127500471974</v>
      </c>
    </row>
    <row r="28" spans="1:18" ht="21.75" customHeight="1" x14ac:dyDescent="0.2">
      <c r="A28" s="114" t="s">
        <v>150</v>
      </c>
      <c r="B28" s="114"/>
      <c r="D28" s="36">
        <v>3690970534</v>
      </c>
      <c r="F28" s="36">
        <v>1181670117</v>
      </c>
      <c r="H28" s="36">
        <v>0</v>
      </c>
      <c r="J28" s="36">
        <f t="shared" si="0"/>
        <v>4872640651</v>
      </c>
      <c r="L28" s="36">
        <v>20630410145</v>
      </c>
      <c r="N28" s="36">
        <v>4811488330</v>
      </c>
      <c r="P28" s="36">
        <v>0</v>
      </c>
      <c r="R28" s="36">
        <f t="shared" si="1"/>
        <v>25441898475</v>
      </c>
    </row>
    <row r="29" spans="1:18" ht="21.75" customHeight="1" x14ac:dyDescent="0.2">
      <c r="A29" s="114" t="s">
        <v>141</v>
      </c>
      <c r="B29" s="114"/>
      <c r="D29" s="36">
        <v>29709429131</v>
      </c>
      <c r="F29" s="36">
        <v>-99945624999</v>
      </c>
      <c r="H29" s="36">
        <v>0</v>
      </c>
      <c r="J29" s="36">
        <f t="shared" si="0"/>
        <v>-70236195868</v>
      </c>
      <c r="L29" s="36">
        <v>145560577076</v>
      </c>
      <c r="N29" s="36">
        <v>-99945624999</v>
      </c>
      <c r="P29" s="36">
        <v>0</v>
      </c>
      <c r="R29" s="36">
        <f t="shared" si="1"/>
        <v>45614952077</v>
      </c>
    </row>
    <row r="30" spans="1:18" ht="21.75" customHeight="1" x14ac:dyDescent="0.2">
      <c r="A30" s="114" t="s">
        <v>147</v>
      </c>
      <c r="B30" s="114"/>
      <c r="D30" s="36">
        <v>12550423436</v>
      </c>
      <c r="F30" s="36">
        <v>5365206082</v>
      </c>
      <c r="H30" s="36">
        <v>0</v>
      </c>
      <c r="J30" s="36">
        <f t="shared" si="0"/>
        <v>17915629518</v>
      </c>
      <c r="L30" s="36">
        <v>55433623544</v>
      </c>
      <c r="N30" s="36">
        <v>-6160659283</v>
      </c>
      <c r="P30" s="36">
        <v>0</v>
      </c>
      <c r="R30" s="36">
        <f t="shared" si="1"/>
        <v>49272964261</v>
      </c>
    </row>
    <row r="31" spans="1:18" ht="21.75" customHeight="1" x14ac:dyDescent="0.2">
      <c r="A31" s="114" t="s">
        <v>138</v>
      </c>
      <c r="B31" s="114"/>
      <c r="D31" s="36">
        <v>13844274013</v>
      </c>
      <c r="F31" s="36">
        <v>0</v>
      </c>
      <c r="H31" s="36">
        <v>0</v>
      </c>
      <c r="J31" s="36">
        <f t="shared" si="0"/>
        <v>13844274013</v>
      </c>
      <c r="L31" s="36">
        <v>70131396442</v>
      </c>
      <c r="N31" s="36">
        <v>0</v>
      </c>
      <c r="P31" s="36">
        <v>0</v>
      </c>
      <c r="R31" s="36">
        <f t="shared" si="1"/>
        <v>70131396442</v>
      </c>
    </row>
    <row r="32" spans="1:18" ht="21.75" customHeight="1" x14ac:dyDescent="0.2">
      <c r="A32" s="114" t="s">
        <v>144</v>
      </c>
      <c r="B32" s="114"/>
      <c r="D32" s="36">
        <v>22396327411</v>
      </c>
      <c r="F32" s="36">
        <v>0</v>
      </c>
      <c r="H32" s="36">
        <v>0</v>
      </c>
      <c r="J32" s="36">
        <f t="shared" si="0"/>
        <v>22396327411</v>
      </c>
      <c r="L32" s="36">
        <v>113692486383</v>
      </c>
      <c r="N32" s="36">
        <v>-79956499999</v>
      </c>
      <c r="P32" s="36">
        <v>0</v>
      </c>
      <c r="R32" s="36">
        <f t="shared" si="1"/>
        <v>33735986384</v>
      </c>
    </row>
    <row r="33" spans="1:18" s="55" customFormat="1" ht="21.75" customHeight="1" x14ac:dyDescent="0.2">
      <c r="A33" s="133" t="s">
        <v>123</v>
      </c>
      <c r="B33" s="133"/>
      <c r="D33" s="102">
        <v>0</v>
      </c>
      <c r="E33" s="103"/>
      <c r="F33" s="102">
        <v>7056430419</v>
      </c>
      <c r="G33" s="103"/>
      <c r="H33" s="102">
        <v>0</v>
      </c>
      <c r="I33" s="103"/>
      <c r="J33" s="102">
        <f t="shared" si="0"/>
        <v>7056430419</v>
      </c>
      <c r="K33" s="103"/>
      <c r="L33" s="102">
        <v>0</v>
      </c>
      <c r="M33" s="103"/>
      <c r="N33" s="102">
        <v>57701409069</v>
      </c>
      <c r="O33" s="103"/>
      <c r="P33" s="102">
        <v>0</v>
      </c>
      <c r="Q33" s="103"/>
      <c r="R33" s="102">
        <f t="shared" si="1"/>
        <v>57701409069</v>
      </c>
    </row>
    <row r="34" spans="1:18" s="55" customFormat="1" ht="21.75" customHeight="1" x14ac:dyDescent="0.2">
      <c r="A34" s="133" t="s">
        <v>332</v>
      </c>
      <c r="B34" s="133"/>
      <c r="D34" s="102">
        <f>'سود اوراق بهادار'!J32</f>
        <v>3830229180</v>
      </c>
      <c r="E34" s="103"/>
      <c r="F34" s="102"/>
      <c r="G34" s="103"/>
      <c r="H34" s="102"/>
      <c r="I34" s="103"/>
      <c r="J34" s="102">
        <f t="shared" si="0"/>
        <v>3830229180</v>
      </c>
      <c r="K34" s="103"/>
      <c r="L34" s="102">
        <f>'سود اوراق بهادار'!T32</f>
        <v>19151145900</v>
      </c>
      <c r="M34" s="103"/>
      <c r="N34" s="102"/>
      <c r="O34" s="103"/>
      <c r="P34" s="102"/>
      <c r="Q34" s="103"/>
      <c r="R34" s="102">
        <f>SUM(L34:Q34)</f>
        <v>19151145900</v>
      </c>
    </row>
    <row r="35" spans="1:18" ht="21.75" customHeight="1" thickBot="1" x14ac:dyDescent="0.25">
      <c r="A35" s="134" t="s">
        <v>72</v>
      </c>
      <c r="B35" s="134"/>
      <c r="D35" s="104">
        <f>SUM(D9:D34)</f>
        <v>682500370057</v>
      </c>
      <c r="E35" s="102">
        <f t="shared" ref="E35:Q35" si="2">SUM(E9:E33)</f>
        <v>0</v>
      </c>
      <c r="F35" s="104">
        <f>SUM(F9:F34)</f>
        <v>-757247477460</v>
      </c>
      <c r="G35" s="102">
        <f t="shared" si="2"/>
        <v>0</v>
      </c>
      <c r="H35" s="104">
        <f>SUM(H9:H34)</f>
        <v>37553743321</v>
      </c>
      <c r="I35" s="102">
        <f t="shared" si="2"/>
        <v>0</v>
      </c>
      <c r="J35" s="104">
        <f>SUM(J9:J34)</f>
        <v>-37193364082</v>
      </c>
      <c r="K35" s="102">
        <f t="shared" si="2"/>
        <v>0</v>
      </c>
      <c r="L35" s="104">
        <f>SUM(L9:L34)</f>
        <v>3267556535366</v>
      </c>
      <c r="M35" s="102">
        <f t="shared" si="2"/>
        <v>0</v>
      </c>
      <c r="N35" s="104">
        <f>SUM(N9:N34)</f>
        <v>-740586347188</v>
      </c>
      <c r="O35" s="102">
        <f t="shared" si="2"/>
        <v>0</v>
      </c>
      <c r="P35" s="104">
        <f>SUM(P9:P34)</f>
        <v>273593842018</v>
      </c>
      <c r="Q35" s="102">
        <f t="shared" si="2"/>
        <v>0</v>
      </c>
      <c r="R35" s="104">
        <f>SUM(R9:R34)</f>
        <v>2800564030196</v>
      </c>
    </row>
    <row r="36" spans="1:18" ht="13.5" thickTop="1" x14ac:dyDescent="0.2">
      <c r="D36" s="32">
        <f>D35-'سود اوراق بهادار'!J35</f>
        <v>0</v>
      </c>
      <c r="L36" s="32">
        <f>L35-'سود اوراق بهادار'!T33</f>
        <v>0</v>
      </c>
      <c r="N36" s="32">
        <f>N35-'درآمد ناشی از تغییر قیمت اوراق'!Q98</f>
        <v>-740586347188</v>
      </c>
    </row>
  </sheetData>
  <mergeCells count="34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33:B33"/>
    <mergeCell ref="A35:B35"/>
    <mergeCell ref="A28:B28"/>
    <mergeCell ref="A29:B29"/>
    <mergeCell ref="A30:B30"/>
    <mergeCell ref="A31:B31"/>
    <mergeCell ref="A32:B32"/>
    <mergeCell ref="A34:B34"/>
  </mergeCells>
  <pageMargins left="0.39" right="0.39" top="0.39" bottom="0.39" header="0" footer="0"/>
  <pageSetup scale="67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V73"/>
  <sheetViews>
    <sheetView rightToLeft="1" view="pageBreakPreview" zoomScale="90" zoomScaleNormal="120" zoomScaleSheetLayoutView="90" workbookViewId="0">
      <selection activeCell="S24" sqref="S24"/>
    </sheetView>
  </sheetViews>
  <sheetFormatPr defaultRowHeight="12.75" x14ac:dyDescent="0.2"/>
  <cols>
    <col min="1" max="1" width="9" style="68" bestFit="1" customWidth="1"/>
    <col min="2" max="2" width="17.5703125" style="68" customWidth="1"/>
    <col min="3" max="3" width="1.28515625" style="68" customWidth="1"/>
    <col min="4" max="4" width="11.28515625" style="68" bestFit="1" customWidth="1"/>
    <col min="5" max="5" width="1.28515625" style="68" customWidth="1"/>
    <col min="6" max="6" width="28" style="68" bestFit="1" customWidth="1"/>
    <col min="7" max="7" width="1.28515625" style="68" customWidth="1"/>
    <col min="8" max="8" width="14.5703125" style="68" bestFit="1" customWidth="1"/>
    <col min="9" max="9" width="1.28515625" style="68" customWidth="1"/>
    <col min="10" max="10" width="23.140625" style="68" bestFit="1" customWidth="1"/>
    <col min="11" max="11" width="1.28515625" style="68" customWidth="1"/>
    <col min="12" max="12" width="27" style="68" customWidth="1"/>
    <col min="13" max="13" width="1.28515625" style="68" customWidth="1"/>
    <col min="14" max="14" width="23.42578125" style="68" bestFit="1" customWidth="1"/>
    <col min="15" max="15" width="1.140625" style="68" customWidth="1"/>
    <col min="16" max="16" width="14.28515625" style="68" customWidth="1"/>
    <col min="17" max="17" width="1.28515625" style="68" customWidth="1"/>
    <col min="18" max="18" width="23.85546875" style="68" customWidth="1"/>
    <col min="19" max="19" width="15.5703125" style="68" bestFit="1" customWidth="1"/>
    <col min="20" max="16384" width="9.140625" style="68"/>
  </cols>
  <sheetData>
    <row r="1" spans="1:22" ht="29.1" customHeight="1" x14ac:dyDescent="0.2">
      <c r="A1" s="140" t="s">
        <v>0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</row>
    <row r="2" spans="1:22" ht="21.75" customHeight="1" x14ac:dyDescent="0.2">
      <c r="A2" s="140" t="s">
        <v>201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</row>
    <row r="3" spans="1:22" ht="21.75" customHeight="1" x14ac:dyDescent="0.2">
      <c r="A3" s="140" t="s">
        <v>2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</row>
    <row r="4" spans="1:22" ht="14.45" customHeight="1" x14ac:dyDescent="0.2">
      <c r="F4" s="69"/>
      <c r="H4" s="70"/>
      <c r="I4" s="69"/>
      <c r="J4" s="69"/>
      <c r="K4" s="69"/>
      <c r="L4" s="69"/>
      <c r="M4" s="69"/>
      <c r="N4" s="69"/>
      <c r="O4" s="69"/>
      <c r="P4" s="69"/>
      <c r="Q4" s="69"/>
      <c r="R4" s="69"/>
    </row>
    <row r="5" spans="1:22" ht="14.45" customHeight="1" x14ac:dyDescent="0.2">
      <c r="A5" s="71" t="s">
        <v>243</v>
      </c>
      <c r="B5" s="141" t="s">
        <v>244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</row>
    <row r="6" spans="1:22" ht="29.1" customHeight="1" x14ac:dyDescent="0.2">
      <c r="A6" s="138" t="s">
        <v>247</v>
      </c>
      <c r="B6" s="138"/>
      <c r="D6" s="138" t="s">
        <v>248</v>
      </c>
      <c r="F6" s="138" t="s">
        <v>249</v>
      </c>
      <c r="H6" s="142" t="s">
        <v>85</v>
      </c>
      <c r="I6" s="69"/>
      <c r="J6" s="138" t="s">
        <v>250</v>
      </c>
      <c r="K6" s="69"/>
      <c r="L6" s="135" t="s">
        <v>245</v>
      </c>
      <c r="M6" s="69"/>
      <c r="N6" s="135" t="s">
        <v>300</v>
      </c>
      <c r="O6" s="72"/>
      <c r="P6" s="138" t="s">
        <v>251</v>
      </c>
      <c r="Q6" s="69"/>
      <c r="R6" s="135" t="s">
        <v>246</v>
      </c>
    </row>
    <row r="7" spans="1:22" ht="14.45" customHeight="1" x14ac:dyDescent="0.2">
      <c r="A7" s="139"/>
      <c r="B7" s="139"/>
      <c r="D7" s="139"/>
      <c r="F7" s="139"/>
      <c r="H7" s="143"/>
      <c r="I7" s="69"/>
      <c r="J7" s="139"/>
      <c r="K7" s="69"/>
      <c r="L7" s="136"/>
      <c r="M7" s="69"/>
      <c r="N7" s="136"/>
      <c r="O7" s="72"/>
      <c r="P7" s="139"/>
      <c r="Q7" s="69"/>
      <c r="R7" s="136"/>
    </row>
    <row r="8" spans="1:22" ht="14.45" customHeight="1" x14ac:dyDescent="0.2">
      <c r="A8" s="137" t="s">
        <v>301</v>
      </c>
      <c r="B8" s="137"/>
      <c r="C8" s="73"/>
      <c r="D8" s="74" t="s">
        <v>252</v>
      </c>
      <c r="F8" s="75" t="s">
        <v>302</v>
      </c>
      <c r="H8" s="76">
        <v>2000000</v>
      </c>
      <c r="I8" s="77"/>
      <c r="J8" s="78">
        <f>H8*1000000</f>
        <v>2000000000000</v>
      </c>
      <c r="K8" s="77"/>
      <c r="L8" s="79">
        <v>83539298724</v>
      </c>
      <c r="M8" s="69"/>
      <c r="N8" s="73" t="s">
        <v>303</v>
      </c>
      <c r="O8" s="72"/>
      <c r="P8" s="80">
        <v>26</v>
      </c>
      <c r="Q8" s="69"/>
      <c r="R8" s="81">
        <v>0.39500000000000002</v>
      </c>
    </row>
    <row r="9" spans="1:22" ht="14.45" customHeight="1" x14ac:dyDescent="0.2">
      <c r="A9" s="137" t="s">
        <v>301</v>
      </c>
      <c r="B9" s="137"/>
      <c r="C9" s="73"/>
      <c r="D9" s="74" t="s">
        <v>252</v>
      </c>
      <c r="E9" s="73"/>
      <c r="F9" s="144" t="s">
        <v>119</v>
      </c>
      <c r="G9" s="73"/>
      <c r="H9" s="76">
        <v>5420000</v>
      </c>
      <c r="I9" s="82"/>
      <c r="J9" s="78">
        <f>H9*1000000</f>
        <v>5420000000000</v>
      </c>
      <c r="K9" s="82"/>
      <c r="L9" s="79">
        <v>325557923760</v>
      </c>
      <c r="M9" s="73"/>
      <c r="N9" s="73" t="s">
        <v>304</v>
      </c>
      <c r="O9" s="73"/>
      <c r="P9" s="80">
        <v>19</v>
      </c>
      <c r="Q9" s="74"/>
      <c r="R9" s="81">
        <v>0.4</v>
      </c>
    </row>
    <row r="10" spans="1:22" ht="14.45" customHeight="1" x14ac:dyDescent="0.2">
      <c r="A10" s="137" t="s">
        <v>301</v>
      </c>
      <c r="B10" s="137"/>
      <c r="C10" s="73"/>
      <c r="D10" s="74" t="s">
        <v>252</v>
      </c>
      <c r="E10" s="73"/>
      <c r="F10" s="144"/>
      <c r="G10" s="73"/>
      <c r="H10" s="76">
        <v>935000</v>
      </c>
      <c r="I10" s="82"/>
      <c r="J10" s="78">
        <f>H10*1000000</f>
        <v>935000000000</v>
      </c>
      <c r="K10" s="82"/>
      <c r="L10" s="79">
        <v>17260100000</v>
      </c>
      <c r="M10" s="73"/>
      <c r="N10" s="73" t="s">
        <v>305</v>
      </c>
      <c r="O10" s="73"/>
      <c r="P10" s="80">
        <v>19</v>
      </c>
      <c r="Q10" s="74"/>
      <c r="R10" s="81">
        <v>0.39</v>
      </c>
    </row>
    <row r="11" spans="1:22" ht="14.45" customHeight="1" x14ac:dyDescent="0.2">
      <c r="A11" s="137" t="s">
        <v>301</v>
      </c>
      <c r="B11" s="137"/>
      <c r="C11" s="73"/>
      <c r="D11" s="74" t="s">
        <v>252</v>
      </c>
      <c r="E11" s="73"/>
      <c r="F11" s="83" t="s">
        <v>306</v>
      </c>
      <c r="G11" s="84"/>
      <c r="H11" s="76">
        <v>480000</v>
      </c>
      <c r="I11" s="85"/>
      <c r="J11" s="78">
        <f>H11*1000000</f>
        <v>480000000000</v>
      </c>
      <c r="K11" s="85"/>
      <c r="L11" s="79">
        <v>23474012898</v>
      </c>
      <c r="M11" s="84"/>
      <c r="N11" s="73" t="s">
        <v>307</v>
      </c>
      <c r="O11" s="84"/>
      <c r="P11" s="80">
        <v>23</v>
      </c>
      <c r="Q11" s="74"/>
      <c r="R11" s="81">
        <v>0.38500000000000001</v>
      </c>
      <c r="V11" s="86"/>
    </row>
    <row r="12" spans="1:22" ht="18.75" x14ac:dyDescent="0.2">
      <c r="A12" s="137" t="s">
        <v>301</v>
      </c>
      <c r="B12" s="137"/>
      <c r="C12" s="73"/>
      <c r="D12" s="74" t="s">
        <v>252</v>
      </c>
      <c r="E12" s="73"/>
      <c r="F12" s="83" t="s">
        <v>308</v>
      </c>
      <c r="G12" s="84"/>
      <c r="H12" s="76">
        <v>1000000</v>
      </c>
      <c r="I12" s="85"/>
      <c r="J12" s="78">
        <f t="shared" ref="J12:J15" si="0">H12*1000000</f>
        <v>1000000000000</v>
      </c>
      <c r="K12" s="85"/>
      <c r="L12" s="79">
        <v>48016526876</v>
      </c>
      <c r="M12" s="84"/>
      <c r="N12" s="73" t="s">
        <v>309</v>
      </c>
      <c r="O12" s="84"/>
      <c r="P12" s="80">
        <v>23</v>
      </c>
      <c r="Q12" s="74"/>
      <c r="R12" s="81">
        <v>0.39</v>
      </c>
      <c r="V12" s="86"/>
    </row>
    <row r="13" spans="1:22" ht="14.45" customHeight="1" x14ac:dyDescent="0.2">
      <c r="A13" s="137" t="s">
        <v>301</v>
      </c>
      <c r="B13" s="137"/>
      <c r="C13" s="73"/>
      <c r="D13" s="74" t="s">
        <v>252</v>
      </c>
      <c r="E13" s="73"/>
      <c r="F13" s="83" t="s">
        <v>310</v>
      </c>
      <c r="G13" s="84"/>
      <c r="H13" s="76">
        <v>800000</v>
      </c>
      <c r="I13" s="85"/>
      <c r="J13" s="78">
        <f t="shared" si="0"/>
        <v>800000000000</v>
      </c>
      <c r="K13" s="85"/>
      <c r="L13" s="79">
        <v>75533763438</v>
      </c>
      <c r="M13" s="84"/>
      <c r="N13" s="73" t="s">
        <v>311</v>
      </c>
      <c r="O13" s="84"/>
      <c r="P13" s="80">
        <v>18</v>
      </c>
      <c r="Q13" s="74"/>
      <c r="R13" s="81">
        <v>0.38500000000000001</v>
      </c>
      <c r="V13" s="86"/>
    </row>
    <row r="14" spans="1:22" ht="14.45" customHeight="1" x14ac:dyDescent="0.2">
      <c r="A14" s="137" t="s">
        <v>301</v>
      </c>
      <c r="B14" s="137"/>
      <c r="C14" s="73"/>
      <c r="D14" s="74" t="s">
        <v>252</v>
      </c>
      <c r="E14" s="73"/>
      <c r="F14" s="83" t="s">
        <v>312</v>
      </c>
      <c r="G14" s="84"/>
      <c r="H14" s="76">
        <v>1980000</v>
      </c>
      <c r="I14" s="87"/>
      <c r="J14" s="78">
        <f t="shared" si="0"/>
        <v>1980000000000</v>
      </c>
      <c r="K14" s="85"/>
      <c r="L14" s="79">
        <v>31947978083</v>
      </c>
      <c r="M14" s="84"/>
      <c r="N14" s="73" t="s">
        <v>313</v>
      </c>
      <c r="O14" s="84"/>
      <c r="P14" s="80">
        <v>19</v>
      </c>
      <c r="Q14" s="80"/>
      <c r="R14" s="81">
        <v>0.38500000000000001</v>
      </c>
      <c r="V14" s="86"/>
    </row>
    <row r="15" spans="1:22" ht="14.45" customHeight="1" x14ac:dyDescent="0.2">
      <c r="A15" s="137" t="s">
        <v>314</v>
      </c>
      <c r="B15" s="137"/>
      <c r="C15" s="73"/>
      <c r="D15" s="74" t="s">
        <v>89</v>
      </c>
      <c r="E15" s="73"/>
      <c r="F15" s="83" t="s">
        <v>315</v>
      </c>
      <c r="G15" s="84"/>
      <c r="H15" s="76">
        <v>2706888</v>
      </c>
      <c r="I15" s="87"/>
      <c r="J15" s="78">
        <f t="shared" si="0"/>
        <v>2706888000000</v>
      </c>
      <c r="K15" s="85"/>
      <c r="L15" s="79">
        <v>113396139694</v>
      </c>
      <c r="M15" s="84"/>
      <c r="N15" s="73" t="s">
        <v>316</v>
      </c>
      <c r="O15" s="84"/>
      <c r="P15" s="80">
        <v>23</v>
      </c>
      <c r="Q15" s="80"/>
      <c r="R15" s="81">
        <v>0.38179999999999997</v>
      </c>
      <c r="V15" s="86"/>
    </row>
    <row r="16" spans="1:22" ht="14.45" customHeight="1" x14ac:dyDescent="0.2">
      <c r="A16" s="137" t="s">
        <v>317</v>
      </c>
      <c r="B16" s="137"/>
      <c r="C16" s="73"/>
      <c r="D16" s="74" t="s">
        <v>89</v>
      </c>
      <c r="E16" s="73"/>
      <c r="F16" s="83" t="s">
        <v>318</v>
      </c>
      <c r="G16" s="84"/>
      <c r="H16" s="76">
        <v>282167044</v>
      </c>
      <c r="I16" s="87"/>
      <c r="J16" s="78">
        <v>509574324804</v>
      </c>
      <c r="K16" s="85"/>
      <c r="L16" s="87">
        <v>19151145900</v>
      </c>
      <c r="M16" s="88"/>
      <c r="N16" s="73" t="s">
        <v>319</v>
      </c>
      <c r="O16" s="84"/>
      <c r="P16" s="80" t="s">
        <v>89</v>
      </c>
      <c r="Q16" s="80"/>
      <c r="R16" s="81">
        <v>0.38700000000000001</v>
      </c>
      <c r="V16" s="86"/>
    </row>
    <row r="17" spans="1:22" s="69" customFormat="1" ht="14.45" customHeight="1" x14ac:dyDescent="0.2">
      <c r="A17" s="137" t="s">
        <v>301</v>
      </c>
      <c r="B17" s="137"/>
      <c r="C17" s="73"/>
      <c r="D17" s="74" t="s">
        <v>89</v>
      </c>
      <c r="E17" s="73"/>
      <c r="F17" s="83" t="s">
        <v>132</v>
      </c>
      <c r="G17" s="84"/>
      <c r="H17" s="76">
        <v>2000000</v>
      </c>
      <c r="I17" s="87"/>
      <c r="J17" s="78">
        <v>2000000000000</v>
      </c>
      <c r="K17" s="85"/>
      <c r="L17" s="87">
        <v>79410608193</v>
      </c>
      <c r="M17" s="88"/>
      <c r="N17" s="73" t="s">
        <v>320</v>
      </c>
      <c r="O17" s="84"/>
      <c r="P17" s="80">
        <v>23</v>
      </c>
      <c r="Q17" s="80"/>
      <c r="R17" s="81">
        <v>0.4</v>
      </c>
    </row>
    <row r="18" spans="1:22" s="69" customFormat="1" ht="14.45" customHeight="1" x14ac:dyDescent="0.2">
      <c r="A18" s="137" t="s">
        <v>301</v>
      </c>
      <c r="B18" s="137"/>
      <c r="C18" s="73"/>
      <c r="D18" s="74"/>
      <c r="E18" s="73"/>
      <c r="F18" s="83" t="s">
        <v>321</v>
      </c>
      <c r="G18" s="84"/>
      <c r="H18" s="76">
        <v>1000000</v>
      </c>
      <c r="I18" s="87"/>
      <c r="J18" s="78">
        <f>H18*1000000</f>
        <v>1000000000000</v>
      </c>
      <c r="K18" s="85"/>
      <c r="L18" s="87">
        <v>32576997243</v>
      </c>
      <c r="M18" s="88"/>
      <c r="N18" s="73" t="s">
        <v>322</v>
      </c>
      <c r="O18" s="84"/>
      <c r="P18" s="80">
        <v>23</v>
      </c>
      <c r="Q18" s="80"/>
      <c r="R18" s="81">
        <v>0.41</v>
      </c>
    </row>
    <row r="19" spans="1:22" s="69" customFormat="1" ht="14.45" customHeight="1" x14ac:dyDescent="0.2">
      <c r="A19" s="137" t="s">
        <v>301</v>
      </c>
      <c r="B19" s="137"/>
      <c r="C19" s="73"/>
      <c r="D19" s="74"/>
      <c r="E19" s="73"/>
      <c r="F19" s="83" t="s">
        <v>323</v>
      </c>
      <c r="G19" s="84"/>
      <c r="H19" s="76">
        <v>2000000</v>
      </c>
      <c r="I19" s="87"/>
      <c r="J19" s="78">
        <f>H19*1000000</f>
        <v>2000000000000</v>
      </c>
      <c r="K19" s="85"/>
      <c r="L19" s="87">
        <v>19439989056</v>
      </c>
      <c r="M19" s="88"/>
      <c r="N19" s="73" t="s">
        <v>324</v>
      </c>
      <c r="O19" s="84"/>
      <c r="P19" s="80">
        <v>23</v>
      </c>
      <c r="Q19" s="80"/>
      <c r="R19" s="81">
        <v>0.41</v>
      </c>
    </row>
    <row r="20" spans="1:22" s="69" customFormat="1" ht="13.5" customHeight="1" x14ac:dyDescent="0.2">
      <c r="A20" s="137" t="s">
        <v>301</v>
      </c>
      <c r="B20" s="137"/>
      <c r="C20" s="73"/>
      <c r="D20" s="74"/>
      <c r="E20" s="73"/>
      <c r="F20" s="83" t="s">
        <v>329</v>
      </c>
      <c r="G20" s="84"/>
      <c r="H20" s="76">
        <v>4000000</v>
      </c>
      <c r="I20" s="87"/>
      <c r="J20" s="78">
        <f>H20*1000000</f>
        <v>4000000000000</v>
      </c>
      <c r="K20" s="85"/>
      <c r="L20" s="87">
        <v>12578213703</v>
      </c>
      <c r="M20" s="88"/>
      <c r="N20" s="73" t="s">
        <v>331</v>
      </c>
      <c r="O20" s="84"/>
      <c r="P20" s="80">
        <v>23</v>
      </c>
      <c r="Q20" s="80"/>
      <c r="R20" s="81">
        <v>0.41</v>
      </c>
    </row>
    <row r="21" spans="1:22" s="69" customFormat="1" ht="13.5" customHeight="1" x14ac:dyDescent="0.2">
      <c r="A21" s="137" t="s">
        <v>301</v>
      </c>
      <c r="B21" s="137"/>
      <c r="C21" s="73"/>
      <c r="D21" s="74"/>
      <c r="E21" s="73"/>
      <c r="F21" s="83" t="s">
        <v>328</v>
      </c>
      <c r="G21" s="84"/>
      <c r="H21" s="76">
        <v>499988</v>
      </c>
      <c r="I21" s="87"/>
      <c r="J21" s="78">
        <f>H21*1000000</f>
        <v>499988000000</v>
      </c>
      <c r="K21" s="85"/>
      <c r="L21" s="87">
        <v>3999953300</v>
      </c>
      <c r="M21" s="88"/>
      <c r="N21" s="73" t="s">
        <v>330</v>
      </c>
      <c r="O21" s="84"/>
      <c r="P21" s="80">
        <v>23</v>
      </c>
      <c r="Q21" s="80"/>
      <c r="R21" s="81">
        <v>0.41</v>
      </c>
    </row>
    <row r="22" spans="1:22" ht="14.45" customHeight="1" thickBot="1" x14ac:dyDescent="0.25">
      <c r="A22" s="80"/>
      <c r="B22" s="80"/>
      <c r="C22" s="73"/>
      <c r="D22" s="74"/>
      <c r="E22" s="73"/>
      <c r="F22" s="84"/>
      <c r="G22" s="84"/>
      <c r="H22" s="85"/>
      <c r="I22" s="85"/>
      <c r="J22" s="89">
        <f>SUM(J8:J21)</f>
        <v>25331450324804</v>
      </c>
      <c r="K22" s="85"/>
      <c r="L22" s="90">
        <f>SUM(L8:L21)</f>
        <v>885882650868</v>
      </c>
      <c r="M22" s="84"/>
      <c r="N22" s="84"/>
      <c r="O22" s="84"/>
      <c r="P22" s="84"/>
      <c r="Q22" s="84"/>
      <c r="R22" s="84"/>
      <c r="V22" s="86"/>
    </row>
    <row r="23" spans="1:22" ht="14.45" customHeight="1" thickTop="1" x14ac:dyDescent="0.4">
      <c r="A23" s="91"/>
      <c r="B23" s="91"/>
      <c r="C23" s="92"/>
      <c r="D23" s="93"/>
      <c r="E23" s="92"/>
      <c r="F23" s="69"/>
      <c r="H23" s="70"/>
      <c r="I23" s="69"/>
      <c r="J23" s="69"/>
      <c r="K23" s="69"/>
      <c r="L23" s="69"/>
      <c r="M23" s="69"/>
      <c r="N23" s="69"/>
      <c r="O23" s="69"/>
      <c r="P23" s="69"/>
      <c r="Q23" s="69"/>
      <c r="R23" s="69"/>
    </row>
    <row r="24" spans="1:22" ht="14.45" customHeight="1" x14ac:dyDescent="0.45">
      <c r="L24" s="94">
        <v>588069503779</v>
      </c>
    </row>
    <row r="25" spans="1:22" ht="14.45" customHeight="1" x14ac:dyDescent="0.45">
      <c r="L25" s="94">
        <v>297813147089</v>
      </c>
    </row>
    <row r="26" spans="1:22" ht="14.45" customHeight="1" x14ac:dyDescent="0.2">
      <c r="L26" s="95">
        <f>SUM(L24:L25)</f>
        <v>885882650868</v>
      </c>
    </row>
    <row r="27" spans="1:22" ht="14.45" customHeight="1" x14ac:dyDescent="0.2">
      <c r="L27" s="101">
        <f>L22-L26</f>
        <v>0</v>
      </c>
    </row>
    <row r="28" spans="1:22" ht="14.45" customHeight="1" x14ac:dyDescent="0.2">
      <c r="L28" s="95"/>
    </row>
    <row r="29" spans="1:22" ht="14.45" customHeight="1" x14ac:dyDescent="0.2"/>
    <row r="30" spans="1:22" ht="14.45" customHeight="1" x14ac:dyDescent="0.2"/>
    <row r="31" spans="1:22" ht="14.45" customHeight="1" x14ac:dyDescent="0.2"/>
    <row r="32" spans="1:22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  <row r="63" ht="14.45" customHeight="1" x14ac:dyDescent="0.2"/>
    <row r="64" ht="14.45" customHeight="1" x14ac:dyDescent="0.2"/>
    <row r="65" ht="14.45" customHeight="1" x14ac:dyDescent="0.2"/>
    <row r="66" ht="14.45" customHeight="1" x14ac:dyDescent="0.2"/>
    <row r="67" ht="14.45" customHeight="1" x14ac:dyDescent="0.2"/>
    <row r="68" ht="14.45" customHeight="1" x14ac:dyDescent="0.2"/>
    <row r="69" ht="14.45" customHeight="1" x14ac:dyDescent="0.2"/>
    <row r="70" ht="14.45" customHeight="1" x14ac:dyDescent="0.2"/>
    <row r="71" ht="14.45" customHeight="1" x14ac:dyDescent="0.2"/>
    <row r="72" ht="14.45" customHeight="1" x14ac:dyDescent="0.2"/>
    <row r="73" ht="14.45" customHeight="1" x14ac:dyDescent="0.2"/>
  </sheetData>
  <mergeCells count="28">
    <mergeCell ref="A8:B8"/>
    <mergeCell ref="A9:B9"/>
    <mergeCell ref="F9:F10"/>
    <mergeCell ref="A10:B10"/>
    <mergeCell ref="A1:R1"/>
    <mergeCell ref="A2:R2"/>
    <mergeCell ref="A3:R3"/>
    <mergeCell ref="B5:R5"/>
    <mergeCell ref="A6:B7"/>
    <mergeCell ref="D6:D7"/>
    <mergeCell ref="F6:F7"/>
    <mergeCell ref="H6:H7"/>
    <mergeCell ref="R6:R7"/>
    <mergeCell ref="A16:B16"/>
    <mergeCell ref="A17:B17"/>
    <mergeCell ref="A18:B18"/>
    <mergeCell ref="A21:B21"/>
    <mergeCell ref="A19:B19"/>
    <mergeCell ref="A20:B20"/>
    <mergeCell ref="A11:B11"/>
    <mergeCell ref="J6:J7"/>
    <mergeCell ref="L6:L7"/>
    <mergeCell ref="N6:N7"/>
    <mergeCell ref="P6:P7"/>
    <mergeCell ref="A13:B13"/>
    <mergeCell ref="A14:B14"/>
    <mergeCell ref="A15:B15"/>
    <mergeCell ref="A12:B12"/>
  </mergeCells>
  <pageMargins left="0.39" right="0.39" top="0.39" bottom="0.39" header="0" footer="0"/>
  <pageSetup scale="6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21"/>
  <sheetViews>
    <sheetView rightToLeft="1" view="pageBreakPreview" zoomScale="90" zoomScaleNormal="100" zoomScaleSheetLayoutView="90" workbookViewId="0">
      <selection activeCell="S24" sqref="S24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7" ht="29.1" customHeight="1" x14ac:dyDescent="0.2">
      <c r="A1" s="111" t="s">
        <v>0</v>
      </c>
      <c r="B1" s="111"/>
      <c r="C1" s="111"/>
      <c r="D1" s="111"/>
      <c r="E1" s="111"/>
      <c r="F1" s="111"/>
    </row>
    <row r="2" spans="1:7" ht="21.75" customHeight="1" x14ac:dyDescent="0.2">
      <c r="A2" s="111" t="s">
        <v>201</v>
      </c>
      <c r="B2" s="111"/>
      <c r="C2" s="111"/>
      <c r="D2" s="111"/>
      <c r="E2" s="111"/>
      <c r="F2" s="111"/>
    </row>
    <row r="3" spans="1:7" ht="21.75" customHeight="1" x14ac:dyDescent="0.2">
      <c r="A3" s="111" t="s">
        <v>2</v>
      </c>
      <c r="B3" s="111"/>
      <c r="C3" s="111"/>
      <c r="D3" s="111"/>
      <c r="E3" s="111"/>
      <c r="F3" s="111"/>
    </row>
    <row r="4" spans="1:7" ht="14.45" customHeight="1" x14ac:dyDescent="0.2"/>
    <row r="5" spans="1:7" ht="14.45" customHeight="1" x14ac:dyDescent="0.2">
      <c r="A5" s="1" t="s">
        <v>253</v>
      </c>
      <c r="B5" s="122" t="s">
        <v>254</v>
      </c>
      <c r="C5" s="122"/>
      <c r="D5" s="122"/>
      <c r="E5" s="122"/>
      <c r="F5" s="122"/>
    </row>
    <row r="6" spans="1:7" ht="14.45" customHeight="1" x14ac:dyDescent="0.2">
      <c r="D6" s="25" t="s">
        <v>220</v>
      </c>
      <c r="F6" s="25" t="s">
        <v>221</v>
      </c>
    </row>
    <row r="7" spans="1:7" ht="36.4" customHeight="1" x14ac:dyDescent="0.2">
      <c r="A7" s="119" t="s">
        <v>255</v>
      </c>
      <c r="B7" s="119"/>
      <c r="D7" s="18" t="s">
        <v>256</v>
      </c>
      <c r="F7" s="18" t="s">
        <v>256</v>
      </c>
    </row>
    <row r="8" spans="1:7" ht="21.75" customHeight="1" x14ac:dyDescent="0.2">
      <c r="A8" s="40" t="s">
        <v>296</v>
      </c>
      <c r="B8" s="40"/>
      <c r="D8" s="23">
        <v>198596</v>
      </c>
      <c r="E8" s="23">
        <v>0</v>
      </c>
      <c r="F8" s="23">
        <v>6696233312</v>
      </c>
    </row>
    <row r="9" spans="1:7" ht="21.75" customHeight="1" x14ac:dyDescent="0.2">
      <c r="A9" s="40" t="s">
        <v>290</v>
      </c>
      <c r="B9" s="40"/>
      <c r="D9" s="23">
        <v>68613483417</v>
      </c>
      <c r="E9" s="23">
        <v>0</v>
      </c>
      <c r="F9" s="23">
        <v>447760047207</v>
      </c>
    </row>
    <row r="10" spans="1:7" ht="21.75" customHeight="1" x14ac:dyDescent="0.2">
      <c r="A10" s="40" t="s">
        <v>291</v>
      </c>
      <c r="B10" s="40"/>
      <c r="D10" s="23">
        <v>163707383840</v>
      </c>
      <c r="E10" s="23">
        <v>0</v>
      </c>
      <c r="F10" s="23">
        <v>671975348640</v>
      </c>
      <c r="G10" s="23">
        <v>0</v>
      </c>
    </row>
    <row r="11" spans="1:7" ht="21.75" customHeight="1" x14ac:dyDescent="0.2">
      <c r="A11" s="40" t="s">
        <v>292</v>
      </c>
      <c r="B11" s="40"/>
      <c r="D11" s="23">
        <v>9300657573</v>
      </c>
      <c r="E11" s="23">
        <v>0</v>
      </c>
      <c r="F11" s="23">
        <v>51971897408</v>
      </c>
    </row>
    <row r="12" spans="1:7" ht="21.75" customHeight="1" x14ac:dyDescent="0.2">
      <c r="A12" s="42" t="s">
        <v>293</v>
      </c>
      <c r="B12" s="42"/>
      <c r="D12" s="43">
        <v>354451761477</v>
      </c>
      <c r="E12" s="43">
        <v>0</v>
      </c>
      <c r="F12" s="43">
        <v>1018126603723</v>
      </c>
    </row>
    <row r="13" spans="1:7" ht="21.75" customHeight="1" x14ac:dyDescent="0.2">
      <c r="A13" s="40" t="s">
        <v>325</v>
      </c>
      <c r="B13" s="40"/>
      <c r="D13" s="23">
        <v>86050</v>
      </c>
      <c r="E13" s="23">
        <v>0</v>
      </c>
      <c r="F13" s="23">
        <v>26551213140</v>
      </c>
    </row>
    <row r="14" spans="1:7" ht="21.75" customHeight="1" x14ac:dyDescent="0.2">
      <c r="A14" s="40" t="s">
        <v>294</v>
      </c>
      <c r="B14" s="40"/>
      <c r="D14" s="23">
        <v>78543402986</v>
      </c>
      <c r="E14" s="23">
        <v>0</v>
      </c>
      <c r="F14" s="23">
        <v>159584817794</v>
      </c>
    </row>
    <row r="15" spans="1:7" ht="21.75" customHeight="1" x14ac:dyDescent="0.2">
      <c r="A15" s="40" t="s">
        <v>295</v>
      </c>
      <c r="B15" s="40"/>
      <c r="D15" s="23">
        <v>83233</v>
      </c>
      <c r="F15" s="23">
        <v>351339</v>
      </c>
    </row>
    <row r="16" spans="1:7" ht="21.75" customHeight="1" x14ac:dyDescent="0.2">
      <c r="A16" s="40" t="s">
        <v>297</v>
      </c>
      <c r="B16" s="40"/>
      <c r="D16" s="23">
        <v>915460</v>
      </c>
      <c r="F16" s="23">
        <v>7692791</v>
      </c>
    </row>
    <row r="17" spans="1:6" ht="21.75" customHeight="1" x14ac:dyDescent="0.2">
      <c r="A17" s="40" t="s">
        <v>298</v>
      </c>
      <c r="B17" s="40"/>
      <c r="D17" s="23">
        <v>38621</v>
      </c>
      <c r="F17" s="23">
        <v>201445</v>
      </c>
    </row>
    <row r="18" spans="1:6" ht="21.75" customHeight="1" thickBot="1" x14ac:dyDescent="0.25">
      <c r="A18" s="113" t="s">
        <v>72</v>
      </c>
      <c r="B18" s="113"/>
      <c r="D18" s="16">
        <f>SUM(D8:D17)</f>
        <v>674618011253</v>
      </c>
      <c r="F18" s="16">
        <f>SUM(F8:F17)</f>
        <v>2382674406799</v>
      </c>
    </row>
    <row r="19" spans="1:6" ht="13.5" thickTop="1" x14ac:dyDescent="0.2"/>
    <row r="20" spans="1:6" x14ac:dyDescent="0.2">
      <c r="D20">
        <v>674618011253</v>
      </c>
      <c r="F20">
        <v>2382674406799</v>
      </c>
    </row>
    <row r="21" spans="1:6" x14ac:dyDescent="0.2">
      <c r="D21" s="59">
        <f>D18-D20</f>
        <v>0</v>
      </c>
      <c r="F21" s="59">
        <f>F18-F20</f>
        <v>0</v>
      </c>
    </row>
  </sheetData>
  <mergeCells count="6">
    <mergeCell ref="A18:B18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8"/>
  <sheetViews>
    <sheetView rightToLeft="1" view="pageBreakPreview" zoomScale="60" zoomScaleNormal="100" workbookViewId="0">
      <selection activeCell="S24" sqref="S24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111" t="s">
        <v>0</v>
      </c>
      <c r="B1" s="111"/>
      <c r="C1" s="111"/>
      <c r="D1" s="111"/>
      <c r="E1" s="111"/>
      <c r="F1" s="111"/>
    </row>
    <row r="2" spans="1:6" ht="21.75" customHeight="1" x14ac:dyDescent="0.2">
      <c r="A2" s="111" t="s">
        <v>201</v>
      </c>
      <c r="B2" s="111"/>
      <c r="C2" s="111"/>
      <c r="D2" s="111"/>
      <c r="E2" s="111"/>
      <c r="F2" s="111"/>
    </row>
    <row r="3" spans="1:6" ht="21.75" customHeight="1" x14ac:dyDescent="0.2">
      <c r="A3" s="111" t="s">
        <v>2</v>
      </c>
      <c r="B3" s="111"/>
      <c r="C3" s="111"/>
      <c r="D3" s="111"/>
      <c r="E3" s="111"/>
      <c r="F3" s="111"/>
    </row>
    <row r="4" spans="1:6" ht="14.45" customHeight="1" x14ac:dyDescent="0.2"/>
    <row r="5" spans="1:6" ht="29.1" customHeight="1" x14ac:dyDescent="0.2">
      <c r="A5" s="1" t="s">
        <v>257</v>
      </c>
      <c r="B5" s="122" t="s">
        <v>216</v>
      </c>
      <c r="C5" s="122"/>
      <c r="D5" s="122"/>
      <c r="E5" s="122"/>
      <c r="F5" s="122"/>
    </row>
    <row r="6" spans="1:6" ht="14.45" customHeight="1" x14ac:dyDescent="0.2">
      <c r="D6" s="2" t="s">
        <v>220</v>
      </c>
      <c r="F6" s="2" t="s">
        <v>9</v>
      </c>
    </row>
    <row r="7" spans="1:6" ht="14.45" customHeight="1" x14ac:dyDescent="0.2">
      <c r="A7" s="119" t="s">
        <v>216</v>
      </c>
      <c r="B7" s="119"/>
      <c r="D7" s="4" t="s">
        <v>198</v>
      </c>
      <c r="F7" s="4" t="s">
        <v>198</v>
      </c>
    </row>
    <row r="8" spans="1:6" ht="21.75" customHeight="1" x14ac:dyDescent="0.2">
      <c r="A8" s="120" t="s">
        <v>216</v>
      </c>
      <c r="B8" s="120"/>
      <c r="D8" s="6">
        <v>0</v>
      </c>
      <c r="F8" s="6">
        <v>453499002</v>
      </c>
    </row>
    <row r="9" spans="1:6" ht="21.75" customHeight="1" x14ac:dyDescent="0.2">
      <c r="A9" s="114" t="s">
        <v>258</v>
      </c>
      <c r="B9" s="114"/>
      <c r="D9" s="9">
        <v>0</v>
      </c>
      <c r="F9" s="9">
        <v>1753142158</v>
      </c>
    </row>
    <row r="10" spans="1:6" ht="21.75" customHeight="1" x14ac:dyDescent="0.2">
      <c r="A10" s="116" t="s">
        <v>259</v>
      </c>
      <c r="B10" s="116"/>
      <c r="D10" s="13">
        <v>536133043</v>
      </c>
      <c r="F10" s="13">
        <v>536133043</v>
      </c>
    </row>
    <row r="11" spans="1:6" ht="21.75" customHeight="1" thickBot="1" x14ac:dyDescent="0.25">
      <c r="A11" s="113" t="s">
        <v>72</v>
      </c>
      <c r="B11" s="113"/>
      <c r="D11" s="16">
        <f>SUM(D8:D10)</f>
        <v>536133043</v>
      </c>
      <c r="E11" s="29">
        <f t="shared" ref="E11:F11" si="0">SUM(E8:E10)</f>
        <v>0</v>
      </c>
      <c r="F11" s="29">
        <f t="shared" si="0"/>
        <v>2742774203</v>
      </c>
    </row>
    <row r="12" spans="1:6" ht="13.5" thickTop="1" x14ac:dyDescent="0.2"/>
    <row r="13" spans="1:6" x14ac:dyDescent="0.2">
      <c r="D13" s="59">
        <v>536133043</v>
      </c>
    </row>
    <row r="14" spans="1:6" x14ac:dyDescent="0.2">
      <c r="F14" s="59">
        <v>453499002</v>
      </c>
    </row>
    <row r="15" spans="1:6" x14ac:dyDescent="0.2">
      <c r="F15" s="59">
        <v>1753142158</v>
      </c>
    </row>
    <row r="16" spans="1:6" x14ac:dyDescent="0.2">
      <c r="F16" s="59">
        <v>536133043</v>
      </c>
    </row>
    <row r="17" spans="4:6" x14ac:dyDescent="0.2">
      <c r="D17" s="59">
        <f>D11-D13</f>
        <v>0</v>
      </c>
      <c r="F17" s="59">
        <f>SUM(F14:F16)</f>
        <v>2742774203</v>
      </c>
    </row>
    <row r="18" spans="4:6" x14ac:dyDescent="0.2">
      <c r="F18" s="59">
        <f>F11-F17</f>
        <v>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24"/>
  <sheetViews>
    <sheetView rightToLeft="1" view="pageBreakPreview" zoomScale="60" zoomScaleNormal="100" workbookViewId="0">
      <selection activeCell="S24" sqref="S24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9.7109375" bestFit="1" customWidth="1"/>
    <col min="6" max="6" width="1.28515625" customWidth="1"/>
    <col min="7" max="7" width="19.85546875" bestFit="1" customWidth="1"/>
    <col min="8" max="8" width="1.28515625" customWidth="1"/>
    <col min="9" max="9" width="19.7109375" bestFit="1" customWidth="1"/>
    <col min="10" max="10" width="1.28515625" customWidth="1"/>
    <col min="11" max="11" width="15.140625" bestFit="1" customWidth="1"/>
    <col min="12" max="12" width="1.28515625" customWidth="1"/>
    <col min="13" max="13" width="20.85546875" bestFit="1" customWidth="1"/>
    <col min="14" max="14" width="1.28515625" customWidth="1"/>
    <col min="15" max="15" width="19.7109375" bestFit="1" customWidth="1"/>
    <col min="16" max="16" width="1.28515625" customWidth="1"/>
    <col min="17" max="17" width="15.140625" bestFit="1" customWidth="1"/>
    <col min="18" max="18" width="1.28515625" customWidth="1"/>
    <col min="19" max="19" width="20.85546875" bestFit="1" customWidth="1"/>
    <col min="20" max="20" width="0.28515625" customWidth="1"/>
  </cols>
  <sheetData>
    <row r="1" spans="1:19" ht="29.1" customHeight="1" x14ac:dyDescent="0.2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</row>
    <row r="2" spans="1:19" ht="21.75" customHeight="1" x14ac:dyDescent="0.2">
      <c r="A2" s="111" t="s">
        <v>201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</row>
    <row r="3" spans="1:19" ht="21.75" customHeight="1" x14ac:dyDescent="0.2">
      <c r="A3" s="111" t="s">
        <v>2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</row>
    <row r="4" spans="1:19" ht="14.45" customHeight="1" x14ac:dyDescent="0.2"/>
    <row r="5" spans="1:19" ht="14.45" customHeight="1" x14ac:dyDescent="0.2">
      <c r="A5" s="122" t="s">
        <v>223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</row>
    <row r="6" spans="1:19" ht="14.45" customHeight="1" x14ac:dyDescent="0.2">
      <c r="A6" s="119" t="s">
        <v>74</v>
      </c>
      <c r="C6" s="119" t="s">
        <v>260</v>
      </c>
      <c r="D6" s="119"/>
      <c r="E6" s="119"/>
      <c r="F6" s="119"/>
      <c r="G6" s="119"/>
      <c r="I6" s="119" t="s">
        <v>220</v>
      </c>
      <c r="J6" s="119"/>
      <c r="K6" s="119"/>
      <c r="L6" s="119"/>
      <c r="M6" s="119"/>
      <c r="O6" s="119" t="s">
        <v>221</v>
      </c>
      <c r="P6" s="119"/>
      <c r="Q6" s="119"/>
      <c r="R6" s="119"/>
      <c r="S6" s="119"/>
    </row>
    <row r="7" spans="1:19" ht="49.5" customHeight="1" x14ac:dyDescent="0.2">
      <c r="A7" s="119"/>
      <c r="C7" s="18" t="s">
        <v>261</v>
      </c>
      <c r="D7" s="3"/>
      <c r="E7" s="18" t="s">
        <v>262</v>
      </c>
      <c r="F7" s="3"/>
      <c r="G7" s="18" t="s">
        <v>263</v>
      </c>
      <c r="I7" s="18" t="s">
        <v>264</v>
      </c>
      <c r="J7" s="3"/>
      <c r="K7" s="18" t="s">
        <v>265</v>
      </c>
      <c r="L7" s="3"/>
      <c r="M7" s="18" t="s">
        <v>266</v>
      </c>
      <c r="O7" s="18" t="s">
        <v>264</v>
      </c>
      <c r="P7" s="3"/>
      <c r="Q7" s="18" t="s">
        <v>265</v>
      </c>
      <c r="R7" s="3"/>
      <c r="S7" s="18" t="s">
        <v>266</v>
      </c>
    </row>
    <row r="8" spans="1:19" ht="21.75" customHeight="1" x14ac:dyDescent="0.2">
      <c r="A8" s="5" t="s">
        <v>39</v>
      </c>
      <c r="C8" s="5" t="s">
        <v>267</v>
      </c>
      <c r="E8" s="6">
        <v>3200000</v>
      </c>
      <c r="G8" s="6">
        <v>1840</v>
      </c>
      <c r="I8" s="6">
        <v>0</v>
      </c>
      <c r="K8" s="6">
        <v>0</v>
      </c>
      <c r="M8" s="6">
        <v>0</v>
      </c>
      <c r="O8" s="6">
        <v>5888000000</v>
      </c>
      <c r="Q8" s="6">
        <v>0</v>
      </c>
      <c r="S8" s="6">
        <f>O8-Q8</f>
        <v>5888000000</v>
      </c>
    </row>
    <row r="9" spans="1:19" ht="21.75" customHeight="1" x14ac:dyDescent="0.2">
      <c r="A9" s="8" t="s">
        <v>61</v>
      </c>
      <c r="C9" s="8" t="s">
        <v>7</v>
      </c>
      <c r="E9" s="9">
        <v>6522863</v>
      </c>
      <c r="G9" s="9">
        <v>450</v>
      </c>
      <c r="I9" s="9">
        <v>2935288350</v>
      </c>
      <c r="K9" s="9">
        <v>49415629</v>
      </c>
      <c r="M9" s="9">
        <v>2885872721</v>
      </c>
      <c r="O9" s="9">
        <v>2935288350</v>
      </c>
      <c r="Q9" s="9">
        <v>49415629</v>
      </c>
      <c r="S9" s="9">
        <f>O9-Q9</f>
        <v>2885872721</v>
      </c>
    </row>
    <row r="10" spans="1:19" ht="21.75" customHeight="1" x14ac:dyDescent="0.2">
      <c r="A10" s="8" t="s">
        <v>28</v>
      </c>
      <c r="C10" s="8" t="s">
        <v>268</v>
      </c>
      <c r="E10" s="9">
        <v>1000000</v>
      </c>
      <c r="G10" s="9">
        <v>6928</v>
      </c>
      <c r="I10" s="9">
        <v>0</v>
      </c>
      <c r="K10" s="9">
        <v>0</v>
      </c>
      <c r="M10" s="9">
        <v>0</v>
      </c>
      <c r="O10" s="9">
        <v>6928000000</v>
      </c>
      <c r="Q10" s="9">
        <v>198206254</v>
      </c>
      <c r="S10" s="23">
        <f t="shared" ref="S10:S20" si="0">O10-Q10</f>
        <v>6729793746</v>
      </c>
    </row>
    <row r="11" spans="1:19" ht="21.75" customHeight="1" x14ac:dyDescent="0.2">
      <c r="A11" s="8" t="s">
        <v>22</v>
      </c>
      <c r="C11" s="8" t="s">
        <v>267</v>
      </c>
      <c r="E11" s="9">
        <v>5238672</v>
      </c>
      <c r="G11" s="9">
        <v>740</v>
      </c>
      <c r="I11" s="9">
        <v>0</v>
      </c>
      <c r="K11" s="23"/>
      <c r="M11" s="9">
        <v>0</v>
      </c>
      <c r="O11" s="9">
        <v>3876617280</v>
      </c>
      <c r="Q11" s="9">
        <v>222736564</v>
      </c>
      <c r="S11" s="23">
        <f t="shared" si="0"/>
        <v>3653880716</v>
      </c>
    </row>
    <row r="12" spans="1:19" ht="21.75" customHeight="1" x14ac:dyDescent="0.2">
      <c r="A12" s="8" t="s">
        <v>20</v>
      </c>
      <c r="C12" s="8" t="s">
        <v>7</v>
      </c>
      <c r="E12" s="9">
        <v>112475463</v>
      </c>
      <c r="G12" s="9">
        <v>46</v>
      </c>
      <c r="I12" s="9">
        <v>5173871298</v>
      </c>
      <c r="K12" s="9">
        <v>0</v>
      </c>
      <c r="M12" s="9">
        <v>5173871298</v>
      </c>
      <c r="O12" s="9">
        <v>5173871298</v>
      </c>
      <c r="Q12" s="9">
        <v>0</v>
      </c>
      <c r="S12" s="23">
        <f t="shared" si="0"/>
        <v>5173871298</v>
      </c>
    </row>
    <row r="13" spans="1:19" ht="21.75" customHeight="1" x14ac:dyDescent="0.2">
      <c r="A13" s="8" t="s">
        <v>23</v>
      </c>
      <c r="C13" s="8" t="s">
        <v>269</v>
      </c>
      <c r="E13" s="9">
        <v>6700000</v>
      </c>
      <c r="G13" s="9">
        <v>1189</v>
      </c>
      <c r="I13" s="9">
        <v>7966300000</v>
      </c>
      <c r="K13" s="9">
        <v>1084171006</v>
      </c>
      <c r="M13" s="9">
        <v>6882128994</v>
      </c>
      <c r="O13" s="9">
        <v>7966300000</v>
      </c>
      <c r="Q13" s="9">
        <v>1084171006</v>
      </c>
      <c r="S13" s="23">
        <f t="shared" si="0"/>
        <v>6882128994</v>
      </c>
    </row>
    <row r="14" spans="1:19" ht="21.75" customHeight="1" x14ac:dyDescent="0.2">
      <c r="A14" s="8" t="s">
        <v>29</v>
      </c>
      <c r="C14" s="8" t="s">
        <v>270</v>
      </c>
      <c r="E14" s="9">
        <v>3751000</v>
      </c>
      <c r="G14" s="9">
        <v>487</v>
      </c>
      <c r="I14" s="9">
        <v>0</v>
      </c>
      <c r="K14" s="9">
        <v>0</v>
      </c>
      <c r="M14" s="9">
        <v>0</v>
      </c>
      <c r="O14" s="9">
        <v>1826737000</v>
      </c>
      <c r="Q14" s="9">
        <v>61656907</v>
      </c>
      <c r="S14" s="23">
        <f t="shared" si="0"/>
        <v>1765080093</v>
      </c>
    </row>
    <row r="15" spans="1:19" ht="21.75" customHeight="1" x14ac:dyDescent="0.2">
      <c r="A15" s="8" t="s">
        <v>59</v>
      </c>
      <c r="C15" s="8" t="s">
        <v>268</v>
      </c>
      <c r="E15" s="9">
        <v>303003995</v>
      </c>
      <c r="G15" s="9">
        <v>93</v>
      </c>
      <c r="I15" s="9">
        <v>0</v>
      </c>
      <c r="K15" s="9">
        <v>0</v>
      </c>
      <c r="M15" s="9">
        <v>0</v>
      </c>
      <c r="O15" s="9">
        <f>28179371535-92</f>
        <v>28179371443</v>
      </c>
      <c r="Q15" s="9">
        <v>418317256</v>
      </c>
      <c r="S15" s="23">
        <f t="shared" si="0"/>
        <v>27761054187</v>
      </c>
    </row>
    <row r="16" spans="1:19" ht="21.75" customHeight="1" x14ac:dyDescent="0.2">
      <c r="A16" s="8" t="s">
        <v>24</v>
      </c>
      <c r="C16" s="8" t="s">
        <v>271</v>
      </c>
      <c r="E16" s="9">
        <v>13760101</v>
      </c>
      <c r="G16" s="9">
        <v>480</v>
      </c>
      <c r="I16" s="9">
        <v>6604848480</v>
      </c>
      <c r="K16" s="23">
        <v>281518132</v>
      </c>
      <c r="M16" s="9">
        <v>6323330348</v>
      </c>
      <c r="O16" s="9">
        <v>6604848480</v>
      </c>
      <c r="Q16" s="9">
        <v>281518132</v>
      </c>
      <c r="S16" s="23">
        <f t="shared" si="0"/>
        <v>6323330348</v>
      </c>
    </row>
    <row r="17" spans="1:20" ht="21.75" customHeight="1" x14ac:dyDescent="0.2">
      <c r="A17" s="8" t="s">
        <v>27</v>
      </c>
      <c r="C17" s="8" t="s">
        <v>269</v>
      </c>
      <c r="E17" s="9">
        <v>587904</v>
      </c>
      <c r="G17" s="9">
        <v>3850</v>
      </c>
      <c r="I17" s="9">
        <v>2263430400</v>
      </c>
      <c r="K17" s="9">
        <v>35103776</v>
      </c>
      <c r="M17" s="9">
        <v>2228326624</v>
      </c>
      <c r="O17" s="9">
        <v>2263430400</v>
      </c>
      <c r="Q17" s="9">
        <v>35103776</v>
      </c>
      <c r="S17" s="23">
        <f t="shared" si="0"/>
        <v>2228326624</v>
      </c>
    </row>
    <row r="18" spans="1:20" ht="21.75" customHeight="1" x14ac:dyDescent="0.2">
      <c r="A18" s="8" t="s">
        <v>25</v>
      </c>
      <c r="C18" s="8" t="s">
        <v>272</v>
      </c>
      <c r="E18" s="9">
        <v>980000</v>
      </c>
      <c r="G18" s="9">
        <v>6000</v>
      </c>
      <c r="I18" s="9">
        <v>0</v>
      </c>
      <c r="K18" s="9">
        <v>0</v>
      </c>
      <c r="M18" s="9">
        <v>0</v>
      </c>
      <c r="O18" s="9">
        <v>5880000000</v>
      </c>
      <c r="Q18" s="9">
        <v>149158879</v>
      </c>
      <c r="S18" s="23">
        <f t="shared" si="0"/>
        <v>5730841121</v>
      </c>
    </row>
    <row r="19" spans="1:20" ht="21.75" customHeight="1" x14ac:dyDescent="0.2">
      <c r="A19" s="8" t="s">
        <v>58</v>
      </c>
      <c r="C19" s="8" t="s">
        <v>267</v>
      </c>
      <c r="E19" s="9">
        <v>5872208</v>
      </c>
      <c r="G19" s="9">
        <v>800</v>
      </c>
      <c r="I19" s="9">
        <v>0</v>
      </c>
      <c r="K19" s="9">
        <v>0</v>
      </c>
      <c r="M19" s="9">
        <v>0</v>
      </c>
      <c r="O19" s="9">
        <v>4697766400</v>
      </c>
      <c r="Q19" s="9">
        <v>275626526</v>
      </c>
      <c r="S19" s="23">
        <f t="shared" si="0"/>
        <v>4422139874</v>
      </c>
    </row>
    <row r="20" spans="1:20" ht="21.75" customHeight="1" x14ac:dyDescent="0.2">
      <c r="A20" s="11" t="s">
        <v>19</v>
      </c>
      <c r="C20" s="11" t="s">
        <v>267</v>
      </c>
      <c r="E20" s="13">
        <v>1675000</v>
      </c>
      <c r="G20" s="13">
        <v>170</v>
      </c>
      <c r="I20" s="13">
        <v>0</v>
      </c>
      <c r="K20" s="13">
        <v>0</v>
      </c>
      <c r="M20" s="13">
        <v>0</v>
      </c>
      <c r="O20" s="13">
        <v>284750000</v>
      </c>
      <c r="Q20" s="13">
        <v>15839909</v>
      </c>
      <c r="S20" s="23">
        <f t="shared" si="0"/>
        <v>268910091</v>
      </c>
    </row>
    <row r="21" spans="1:20" ht="21.75" customHeight="1" thickBot="1" x14ac:dyDescent="0.25">
      <c r="A21" s="15" t="s">
        <v>72</v>
      </c>
      <c r="C21" s="16"/>
      <c r="E21" s="16"/>
      <c r="G21" s="16"/>
      <c r="I21" s="16">
        <f>SUM(I8:I20)</f>
        <v>24943738528</v>
      </c>
      <c r="J21" s="29">
        <f t="shared" ref="J21:T21" si="1">SUM(J8:J20)</f>
        <v>0</v>
      </c>
      <c r="K21" s="29">
        <f>SUM(K8:K20)</f>
        <v>1450208543</v>
      </c>
      <c r="L21" s="29">
        <f t="shared" si="1"/>
        <v>0</v>
      </c>
      <c r="M21" s="29">
        <f>SUM(M8:M20)</f>
        <v>23493529985</v>
      </c>
      <c r="N21" s="29">
        <f t="shared" si="1"/>
        <v>0</v>
      </c>
      <c r="O21" s="29">
        <f>SUM(O8:O20)</f>
        <v>82504980651</v>
      </c>
      <c r="P21" s="29">
        <f t="shared" si="1"/>
        <v>0</v>
      </c>
      <c r="Q21" s="29">
        <f>SUM(Q8:Q20)</f>
        <v>2791750838</v>
      </c>
      <c r="R21" s="29">
        <f t="shared" si="1"/>
        <v>0</v>
      </c>
      <c r="S21" s="29">
        <f>SUM(S8:S20)</f>
        <v>79713229813</v>
      </c>
      <c r="T21" s="29">
        <f t="shared" si="1"/>
        <v>0</v>
      </c>
    </row>
    <row r="22" spans="1:20" ht="13.5" thickTop="1" x14ac:dyDescent="0.2"/>
    <row r="23" spans="1:20" x14ac:dyDescent="0.2">
      <c r="I23" s="59">
        <v>24943738528</v>
      </c>
      <c r="O23">
        <v>82504980651</v>
      </c>
      <c r="Q23">
        <v>2791750838</v>
      </c>
      <c r="S23">
        <f>O23-Q23</f>
        <v>79713229813</v>
      </c>
    </row>
    <row r="24" spans="1:20" x14ac:dyDescent="0.2">
      <c r="I24" s="59">
        <f>I21-I23</f>
        <v>0</v>
      </c>
      <c r="O24" s="59">
        <f>O21-O23</f>
        <v>0</v>
      </c>
      <c r="Q24" s="59">
        <f>Q21-Q23</f>
        <v>0</v>
      </c>
      <c r="S24" s="59">
        <f>S21-S23</f>
        <v>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58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V36"/>
  <sheetViews>
    <sheetView rightToLeft="1" view="pageBreakPreview" topLeftCell="A4" zoomScale="80" zoomScaleNormal="100" zoomScaleSheetLayoutView="80" workbookViewId="0">
      <selection activeCell="J36" sqref="J36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6.85546875" bestFit="1" customWidth="1"/>
    <col min="11" max="11" width="1.28515625" customWidth="1"/>
    <col min="12" max="12" width="10.42578125" customWidth="1"/>
    <col min="13" max="13" width="1.28515625" customWidth="1"/>
    <col min="14" max="14" width="16.85546875" bestFit="1" customWidth="1"/>
    <col min="15" max="15" width="1.28515625" customWidth="1"/>
    <col min="16" max="16" width="19.140625" bestFit="1" customWidth="1"/>
    <col min="17" max="17" width="1.28515625" customWidth="1"/>
    <col min="18" max="18" width="10.42578125" customWidth="1"/>
    <col min="19" max="19" width="1.28515625" customWidth="1"/>
    <col min="20" max="20" width="19.140625" bestFit="1" customWidth="1"/>
    <col min="21" max="21" width="0.28515625" customWidth="1"/>
  </cols>
  <sheetData>
    <row r="1" spans="1:22" ht="29.1" customHeight="1" x14ac:dyDescent="0.2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</row>
    <row r="2" spans="1:22" ht="21.75" customHeight="1" x14ac:dyDescent="0.2">
      <c r="A2" s="111" t="s">
        <v>201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</row>
    <row r="3" spans="1:22" ht="21.75" customHeight="1" x14ac:dyDescent="0.2">
      <c r="A3" s="111" t="s">
        <v>2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</row>
    <row r="4" spans="1:22" ht="14.45" customHeight="1" x14ac:dyDescent="0.2"/>
    <row r="5" spans="1:22" ht="14.45" customHeight="1" x14ac:dyDescent="0.2">
      <c r="A5" s="122" t="s">
        <v>273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</row>
    <row r="6" spans="1:22" ht="14.45" customHeight="1" x14ac:dyDescent="0.2">
      <c r="A6" s="96" t="s">
        <v>204</v>
      </c>
      <c r="J6" s="119" t="s">
        <v>220</v>
      </c>
      <c r="K6" s="119"/>
      <c r="L6" s="119"/>
      <c r="M6" s="119"/>
      <c r="N6" s="119"/>
      <c r="P6" s="119" t="s">
        <v>221</v>
      </c>
      <c r="Q6" s="119"/>
      <c r="R6" s="119"/>
      <c r="S6" s="119"/>
      <c r="T6" s="119"/>
    </row>
    <row r="7" spans="1:22" ht="29.1" customHeight="1" x14ac:dyDescent="0.2">
      <c r="A7" s="96"/>
      <c r="C7" s="17" t="s">
        <v>274</v>
      </c>
      <c r="E7" s="145" t="s">
        <v>117</v>
      </c>
      <c r="F7" s="145"/>
      <c r="H7" s="17" t="s">
        <v>275</v>
      </c>
      <c r="J7" s="18" t="s">
        <v>276</v>
      </c>
      <c r="K7" s="3"/>
      <c r="L7" s="18" t="s">
        <v>265</v>
      </c>
      <c r="M7" s="3"/>
      <c r="N7" s="18" t="s">
        <v>277</v>
      </c>
      <c r="P7" s="18" t="s">
        <v>276</v>
      </c>
      <c r="Q7" s="3"/>
      <c r="R7" s="18" t="s">
        <v>265</v>
      </c>
      <c r="S7" s="3"/>
      <c r="T7" s="18" t="s">
        <v>277</v>
      </c>
    </row>
    <row r="8" spans="1:22" ht="21.75" customHeight="1" x14ac:dyDescent="0.2">
      <c r="A8" s="26" t="s">
        <v>171</v>
      </c>
      <c r="C8" s="3"/>
      <c r="E8" s="26" t="s">
        <v>173</v>
      </c>
      <c r="F8" s="3"/>
      <c r="H8" s="28">
        <v>23</v>
      </c>
      <c r="J8" s="27">
        <v>11841060920</v>
      </c>
      <c r="L8" s="27">
        <v>0</v>
      </c>
      <c r="N8" s="27">
        <v>11841060920</v>
      </c>
      <c r="P8" s="27">
        <v>11841060920</v>
      </c>
      <c r="R8" s="27">
        <v>0</v>
      </c>
      <c r="T8" s="27">
        <v>11841060920</v>
      </c>
      <c r="V8" s="59"/>
    </row>
    <row r="9" spans="1:22" ht="21.75" customHeight="1" x14ac:dyDescent="0.2">
      <c r="A9" s="8" t="s">
        <v>183</v>
      </c>
      <c r="E9" s="8" t="s">
        <v>185</v>
      </c>
      <c r="H9" s="19">
        <v>23</v>
      </c>
      <c r="J9" s="9">
        <v>12871281483</v>
      </c>
      <c r="L9" s="9">
        <v>0</v>
      </c>
      <c r="N9" s="9">
        <v>12871281483</v>
      </c>
      <c r="P9" s="9">
        <v>12871281483</v>
      </c>
      <c r="R9" s="9">
        <v>0</v>
      </c>
      <c r="T9" s="9">
        <v>12871281483</v>
      </c>
      <c r="V9" s="59"/>
    </row>
    <row r="10" spans="1:22" ht="21.75" customHeight="1" x14ac:dyDescent="0.2">
      <c r="A10" s="8" t="s">
        <v>240</v>
      </c>
      <c r="E10" s="8" t="s">
        <v>279</v>
      </c>
      <c r="H10" s="19">
        <v>23</v>
      </c>
      <c r="J10" s="9">
        <v>0</v>
      </c>
      <c r="L10" s="9">
        <v>0</v>
      </c>
      <c r="N10" s="9">
        <v>0</v>
      </c>
      <c r="P10" s="9">
        <v>13037526362</v>
      </c>
      <c r="R10" s="9">
        <v>0</v>
      </c>
      <c r="T10" s="9">
        <v>13037526362</v>
      </c>
    </row>
    <row r="11" spans="1:22" ht="21.75" customHeight="1" x14ac:dyDescent="0.2">
      <c r="A11" s="8" t="s">
        <v>162</v>
      </c>
      <c r="E11" s="8" t="s">
        <v>164</v>
      </c>
      <c r="H11" s="19">
        <v>23</v>
      </c>
      <c r="J11" s="9">
        <v>11752046866</v>
      </c>
      <c r="L11" s="9">
        <v>0</v>
      </c>
      <c r="N11" s="9">
        <v>11752046866</v>
      </c>
      <c r="P11" s="9">
        <v>14077851011</v>
      </c>
      <c r="R11" s="9">
        <v>0</v>
      </c>
      <c r="T11" s="9">
        <v>14077851011</v>
      </c>
    </row>
    <row r="12" spans="1:22" ht="21.75" customHeight="1" x14ac:dyDescent="0.2">
      <c r="A12" s="8" t="s">
        <v>150</v>
      </c>
      <c r="E12" s="8" t="s">
        <v>152</v>
      </c>
      <c r="H12" s="19">
        <v>23</v>
      </c>
      <c r="J12" s="9">
        <v>3690970534</v>
      </c>
      <c r="L12" s="9">
        <v>0</v>
      </c>
      <c r="N12" s="9">
        <v>3690970534</v>
      </c>
      <c r="P12" s="9">
        <v>20630410145</v>
      </c>
      <c r="R12" s="9">
        <v>0</v>
      </c>
      <c r="T12" s="9">
        <v>20630410145</v>
      </c>
    </row>
    <row r="13" spans="1:22" ht="21.75" customHeight="1" x14ac:dyDescent="0.2">
      <c r="A13" s="8" t="s">
        <v>241</v>
      </c>
      <c r="E13" s="8" t="s">
        <v>278</v>
      </c>
      <c r="H13" s="19">
        <v>23</v>
      </c>
      <c r="J13" s="9">
        <v>0</v>
      </c>
      <c r="L13" s="9">
        <v>0</v>
      </c>
      <c r="N13" s="9">
        <v>0</v>
      </c>
      <c r="P13" s="9">
        <v>26168537661</v>
      </c>
      <c r="R13" s="9">
        <v>0</v>
      </c>
      <c r="T13" s="9">
        <v>26168537661</v>
      </c>
    </row>
    <row r="14" spans="1:22" ht="21.75" customHeight="1" x14ac:dyDescent="0.2">
      <c r="A14" s="98" t="s">
        <v>174</v>
      </c>
      <c r="C14" s="55"/>
      <c r="E14" s="98" t="s">
        <v>176</v>
      </c>
      <c r="F14" s="55"/>
      <c r="H14" s="97">
        <v>23</v>
      </c>
      <c r="J14" s="43">
        <f>26306972800+[1]Sheet!$E$5</f>
        <v>38885186503</v>
      </c>
      <c r="L14" s="43">
        <v>0</v>
      </c>
      <c r="N14" s="43">
        <f>26306972800+[1]Sheet!$E$5</f>
        <v>38885186503</v>
      </c>
      <c r="P14" s="43">
        <f>26306972800+[1]Sheet!$E$5</f>
        <v>38885186503</v>
      </c>
      <c r="R14" s="43">
        <v>0</v>
      </c>
      <c r="T14" s="43">
        <f>26306972800+[1]Sheet!$E$5</f>
        <v>38885186503</v>
      </c>
    </row>
    <row r="15" spans="1:22" ht="21.75" customHeight="1" x14ac:dyDescent="0.2">
      <c r="A15" s="8" t="s">
        <v>180</v>
      </c>
      <c r="E15" s="8" t="s">
        <v>182</v>
      </c>
      <c r="H15" s="19">
        <v>23</v>
      </c>
      <c r="J15" s="9">
        <v>26676174995</v>
      </c>
      <c r="L15" s="9">
        <v>0</v>
      </c>
      <c r="N15" s="9">
        <v>26676174995</v>
      </c>
      <c r="P15" s="9">
        <v>26676174995</v>
      </c>
      <c r="R15" s="9">
        <v>0</v>
      </c>
      <c r="T15" s="9">
        <v>26676174995</v>
      </c>
    </row>
    <row r="16" spans="1:22" ht="21.75" customHeight="1" x14ac:dyDescent="0.2">
      <c r="A16" s="8" t="s">
        <v>177</v>
      </c>
      <c r="E16" s="8" t="s">
        <v>179</v>
      </c>
      <c r="H16" s="19">
        <v>23</v>
      </c>
      <c r="J16" s="9">
        <v>45305525672</v>
      </c>
      <c r="L16" s="9">
        <v>0</v>
      </c>
      <c r="N16" s="9">
        <v>45305525672</v>
      </c>
      <c r="P16" s="9">
        <v>45305525672</v>
      </c>
      <c r="R16" s="9">
        <v>0</v>
      </c>
      <c r="T16" s="9">
        <v>45305525672</v>
      </c>
    </row>
    <row r="17" spans="1:20" ht="21.75" customHeight="1" x14ac:dyDescent="0.2">
      <c r="A17" s="8" t="s">
        <v>147</v>
      </c>
      <c r="E17" s="8" t="s">
        <v>149</v>
      </c>
      <c r="H17" s="19">
        <v>23</v>
      </c>
      <c r="J17" s="9">
        <v>12550423436</v>
      </c>
      <c r="L17" s="9">
        <v>0</v>
      </c>
      <c r="N17" s="9">
        <v>12550423436</v>
      </c>
      <c r="P17" s="9">
        <v>55433623544</v>
      </c>
      <c r="R17" s="9">
        <v>0</v>
      </c>
      <c r="T17" s="9">
        <v>55433623544</v>
      </c>
    </row>
    <row r="18" spans="1:20" ht="21.75" customHeight="1" x14ac:dyDescent="0.2">
      <c r="A18" s="8" t="s">
        <v>135</v>
      </c>
      <c r="E18" s="8" t="s">
        <v>137</v>
      </c>
      <c r="H18" s="19">
        <v>23</v>
      </c>
      <c r="J18" s="9">
        <v>55425791904</v>
      </c>
      <c r="L18" s="9">
        <v>0</v>
      </c>
      <c r="N18" s="9">
        <v>55425791904</v>
      </c>
      <c r="P18" s="9">
        <v>60709235656</v>
      </c>
      <c r="R18" s="9">
        <v>0</v>
      </c>
      <c r="T18" s="9">
        <v>60709235656</v>
      </c>
    </row>
    <row r="19" spans="1:20" ht="21.75" customHeight="1" x14ac:dyDescent="0.2">
      <c r="A19" s="8" t="s">
        <v>138</v>
      </c>
      <c r="E19" s="8" t="s">
        <v>140</v>
      </c>
      <c r="H19" s="19">
        <v>23</v>
      </c>
      <c r="J19" s="9">
        <v>13844274013</v>
      </c>
      <c r="L19" s="9">
        <v>0</v>
      </c>
      <c r="N19" s="9">
        <v>13844274013</v>
      </c>
      <c r="P19" s="9">
        <v>70131396442</v>
      </c>
      <c r="R19" s="9">
        <v>0</v>
      </c>
      <c r="T19" s="9">
        <v>70131396442</v>
      </c>
    </row>
    <row r="20" spans="1:20" ht="21.75" customHeight="1" x14ac:dyDescent="0.2">
      <c r="A20" s="98" t="s">
        <v>242</v>
      </c>
      <c r="C20" s="55"/>
      <c r="E20" s="98" t="s">
        <v>280</v>
      </c>
      <c r="H20" s="97">
        <v>19</v>
      </c>
      <c r="J20" s="43">
        <v>0</v>
      </c>
      <c r="L20" s="43">
        <v>0</v>
      </c>
      <c r="N20" s="43">
        <v>0</v>
      </c>
      <c r="P20" s="43">
        <v>84104305419</v>
      </c>
      <c r="R20" s="43">
        <v>0</v>
      </c>
      <c r="T20" s="43">
        <v>84104305419</v>
      </c>
    </row>
    <row r="21" spans="1:20" ht="21.75" customHeight="1" x14ac:dyDescent="0.2">
      <c r="A21" s="8" t="s">
        <v>153</v>
      </c>
      <c r="E21" s="8" t="s">
        <v>155</v>
      </c>
      <c r="H21" s="19">
        <v>23</v>
      </c>
      <c r="J21" s="9">
        <v>22446656873</v>
      </c>
      <c r="L21" s="9">
        <v>0</v>
      </c>
      <c r="N21" s="9">
        <v>22446656873</v>
      </c>
      <c r="P21" s="9">
        <v>104019336535</v>
      </c>
      <c r="R21" s="9">
        <v>0</v>
      </c>
      <c r="T21" s="9">
        <v>104019336535</v>
      </c>
    </row>
    <row r="22" spans="1:20" ht="21.75" customHeight="1" x14ac:dyDescent="0.2">
      <c r="A22" s="8" t="s">
        <v>129</v>
      </c>
      <c r="E22" s="8" t="s">
        <v>131</v>
      </c>
      <c r="H22" s="19">
        <v>23</v>
      </c>
      <c r="J22" s="9">
        <v>28155866867</v>
      </c>
      <c r="L22" s="9">
        <v>0</v>
      </c>
      <c r="N22" s="9">
        <v>28155866867</v>
      </c>
      <c r="P22" s="9">
        <v>104429578869</v>
      </c>
      <c r="R22" s="9">
        <v>0</v>
      </c>
      <c r="T22" s="9">
        <v>104429578869</v>
      </c>
    </row>
    <row r="23" spans="1:20" ht="21.75" customHeight="1" x14ac:dyDescent="0.2">
      <c r="A23" s="8" t="s">
        <v>144</v>
      </c>
      <c r="E23" s="8" t="s">
        <v>146</v>
      </c>
      <c r="H23" s="19">
        <v>18</v>
      </c>
      <c r="J23" s="9">
        <v>22396327411</v>
      </c>
      <c r="L23" s="9">
        <v>0</v>
      </c>
      <c r="N23" s="9">
        <v>22396327411</v>
      </c>
      <c r="P23" s="9">
        <v>113692486383</v>
      </c>
      <c r="R23" s="9">
        <v>0</v>
      </c>
      <c r="T23" s="9">
        <v>113692486383</v>
      </c>
    </row>
    <row r="24" spans="1:20" ht="21.75" customHeight="1" x14ac:dyDescent="0.2">
      <c r="A24" s="8" t="s">
        <v>159</v>
      </c>
      <c r="E24" s="8" t="s">
        <v>161</v>
      </c>
      <c r="H24" s="19">
        <v>23</v>
      </c>
      <c r="J24" s="9">
        <v>28418949860</v>
      </c>
      <c r="L24" s="9">
        <v>0</v>
      </c>
      <c r="N24" s="9">
        <v>28418949860</v>
      </c>
      <c r="P24" s="9">
        <v>134610187740</v>
      </c>
      <c r="R24" s="9">
        <v>0</v>
      </c>
      <c r="T24" s="9">
        <v>134610187740</v>
      </c>
    </row>
    <row r="25" spans="1:20" ht="21.75" customHeight="1" x14ac:dyDescent="0.2">
      <c r="A25" s="8" t="s">
        <v>141</v>
      </c>
      <c r="E25" s="8" t="s">
        <v>143</v>
      </c>
      <c r="H25" s="19">
        <v>23</v>
      </c>
      <c r="J25" s="9">
        <v>29709429131</v>
      </c>
      <c r="L25" s="9">
        <v>0</v>
      </c>
      <c r="N25" s="9">
        <v>29709429131</v>
      </c>
      <c r="P25" s="9">
        <v>145560577076</v>
      </c>
      <c r="R25" s="9">
        <v>0</v>
      </c>
      <c r="T25" s="9">
        <v>145560577076</v>
      </c>
    </row>
    <row r="26" spans="1:20" ht="21.75" customHeight="1" x14ac:dyDescent="0.2">
      <c r="A26" s="8" t="s">
        <v>168</v>
      </c>
      <c r="E26" s="8" t="s">
        <v>170</v>
      </c>
      <c r="H26" s="19">
        <v>23</v>
      </c>
      <c r="J26" s="9">
        <v>37796955930</v>
      </c>
      <c r="L26" s="9">
        <v>0</v>
      </c>
      <c r="N26" s="9">
        <v>37796955930</v>
      </c>
      <c r="P26" s="9">
        <v>210870238591</v>
      </c>
      <c r="R26" s="9">
        <v>0</v>
      </c>
      <c r="T26" s="9">
        <v>210870238591</v>
      </c>
    </row>
    <row r="27" spans="1:20" ht="21.75" customHeight="1" x14ac:dyDescent="0.2">
      <c r="A27" s="8" t="s">
        <v>156</v>
      </c>
      <c r="E27" s="8" t="s">
        <v>158</v>
      </c>
      <c r="H27" s="19">
        <v>23</v>
      </c>
      <c r="J27" s="9">
        <v>54916174602</v>
      </c>
      <c r="L27" s="9">
        <v>0</v>
      </c>
      <c r="N27" s="9">
        <v>54916174602</v>
      </c>
      <c r="P27" s="9">
        <v>257507817204</v>
      </c>
      <c r="R27" s="9">
        <v>0</v>
      </c>
      <c r="T27" s="9">
        <v>257507817204</v>
      </c>
    </row>
    <row r="28" spans="1:20" ht="21.75" customHeight="1" x14ac:dyDescent="0.2">
      <c r="A28" s="8" t="s">
        <v>132</v>
      </c>
      <c r="E28" s="8" t="s">
        <v>134</v>
      </c>
      <c r="H28" s="19">
        <v>23</v>
      </c>
      <c r="J28" s="9">
        <v>55424263189</v>
      </c>
      <c r="L28" s="9">
        <v>0</v>
      </c>
      <c r="N28" s="9">
        <v>55424263189</v>
      </c>
      <c r="P28" s="9">
        <v>263012046645</v>
      </c>
      <c r="R28" s="9">
        <v>0</v>
      </c>
      <c r="T28" s="9">
        <v>263012046645</v>
      </c>
    </row>
    <row r="29" spans="1:20" ht="21.75" customHeight="1" x14ac:dyDescent="0.2">
      <c r="A29" s="8" t="s">
        <v>126</v>
      </c>
      <c r="E29" s="8" t="s">
        <v>128</v>
      </c>
      <c r="H29" s="19">
        <v>26</v>
      </c>
      <c r="J29" s="9">
        <v>56916474314</v>
      </c>
      <c r="L29" s="9">
        <v>0</v>
      </c>
      <c r="N29" s="9">
        <v>56916474314</v>
      </c>
      <c r="P29" s="9">
        <v>306090100724</v>
      </c>
      <c r="R29" s="9">
        <v>0</v>
      </c>
      <c r="T29" s="9">
        <v>306090100724</v>
      </c>
    </row>
    <row r="30" spans="1:20" ht="22.5" customHeight="1" x14ac:dyDescent="0.2">
      <c r="A30" s="8" t="s">
        <v>165</v>
      </c>
      <c r="E30" s="8" t="s">
        <v>167</v>
      </c>
      <c r="H30" s="19">
        <v>23</v>
      </c>
      <c r="J30" s="9">
        <v>51182352613</v>
      </c>
      <c r="L30" s="9">
        <v>0</v>
      </c>
      <c r="N30" s="9">
        <v>51182352613</v>
      </c>
      <c r="P30" s="9">
        <v>377407565639</v>
      </c>
      <c r="R30" s="9">
        <v>0</v>
      </c>
      <c r="T30" s="9">
        <v>377407565639</v>
      </c>
    </row>
    <row r="31" spans="1:20" ht="22.5" customHeight="1" x14ac:dyDescent="0.2">
      <c r="A31" s="22" t="s">
        <v>119</v>
      </c>
      <c r="E31" s="22" t="s">
        <v>122</v>
      </c>
      <c r="H31" s="19">
        <v>19</v>
      </c>
      <c r="J31" s="23">
        <v>58463953761</v>
      </c>
      <c r="L31" s="23">
        <v>0</v>
      </c>
      <c r="N31" s="23">
        <v>58463953761</v>
      </c>
      <c r="P31" s="23">
        <v>751333338247</v>
      </c>
      <c r="R31" s="23">
        <v>0</v>
      </c>
      <c r="T31" s="23">
        <v>751333338247</v>
      </c>
    </row>
    <row r="32" spans="1:20" ht="22.5" customHeight="1" x14ac:dyDescent="0.2">
      <c r="A32" s="22" t="s">
        <v>332</v>
      </c>
      <c r="E32" s="22" t="s">
        <v>90</v>
      </c>
      <c r="H32" s="19">
        <v>23</v>
      </c>
      <c r="J32" s="23">
        <v>3830229180</v>
      </c>
      <c r="L32" s="23">
        <v>0</v>
      </c>
      <c r="N32" s="23">
        <f>J32+L32</f>
        <v>3830229180</v>
      </c>
      <c r="P32" s="23">
        <v>19151145900</v>
      </c>
      <c r="R32" s="23">
        <v>0</v>
      </c>
      <c r="T32" s="23">
        <f>P32+R32</f>
        <v>19151145900</v>
      </c>
    </row>
    <row r="33" spans="1:21" ht="21.75" customHeight="1" thickBot="1" x14ac:dyDescent="0.25">
      <c r="A33" s="15" t="s">
        <v>72</v>
      </c>
      <c r="C33" s="16"/>
      <c r="E33" s="16"/>
      <c r="H33" s="16"/>
      <c r="J33" s="16">
        <f>SUM(J8:J32)</f>
        <v>682500370057</v>
      </c>
      <c r="K33" s="29">
        <f>SUM(K8:K31)</f>
        <v>0</v>
      </c>
      <c r="L33" s="29">
        <f>SUM(L8:L31)</f>
        <v>0</v>
      </c>
      <c r="M33" s="29">
        <f>SUM(M8:M31)</f>
        <v>0</v>
      </c>
      <c r="N33" s="29">
        <f>SUM(N8:N32)</f>
        <v>682500370057</v>
      </c>
      <c r="O33" s="29">
        <f>SUM(O8:O31)</f>
        <v>0</v>
      </c>
      <c r="P33" s="29">
        <f>SUM(P8:P32)</f>
        <v>3267556535366</v>
      </c>
      <c r="Q33" s="29">
        <f>SUM(Q8:Q31)</f>
        <v>0</v>
      </c>
      <c r="R33" s="29">
        <f>SUM(R8:R31)</f>
        <v>0</v>
      </c>
      <c r="S33" s="29">
        <f>SUM(S8:S31)</f>
        <v>0</v>
      </c>
      <c r="T33" s="29">
        <f>SUM(T8:T32)</f>
        <v>3267556535366</v>
      </c>
      <c r="U33" s="29">
        <f t="shared" ref="U33" si="0">SUM(U8:U31)</f>
        <v>0</v>
      </c>
    </row>
    <row r="34" spans="1:21" ht="13.5" thickTop="1" x14ac:dyDescent="0.2"/>
    <row r="35" spans="1:21" x14ac:dyDescent="0.2">
      <c r="J35" s="59">
        <v>682500370057</v>
      </c>
      <c r="T35" s="59">
        <v>3267556535366</v>
      </c>
    </row>
    <row r="36" spans="1:21" x14ac:dyDescent="0.2">
      <c r="J36" s="59">
        <f>J33-J35</f>
        <v>0</v>
      </c>
      <c r="T36" s="59">
        <f>T33-T35</f>
        <v>0</v>
      </c>
    </row>
  </sheetData>
  <autoFilter ref="A7:T7" xr:uid="{00000000-0001-0000-1000-000000000000}">
    <filterColumn colId="4" showButton="0"/>
    <sortState xmlns:xlrd2="http://schemas.microsoft.com/office/spreadsheetml/2017/richdata2" ref="A8:T32">
      <sortCondition ref="T7"/>
    </sortState>
  </autoFilter>
  <mergeCells count="7">
    <mergeCell ref="E7:F7"/>
    <mergeCell ref="A1:T1"/>
    <mergeCell ref="A2:T2"/>
    <mergeCell ref="A3:T3"/>
    <mergeCell ref="A5:T5"/>
    <mergeCell ref="J6:N6"/>
    <mergeCell ref="P6:T6"/>
  </mergeCells>
  <pageMargins left="0.39" right="0.39" top="0.39" bottom="0.39" header="0" footer="0"/>
  <pageSetup scale="67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N19"/>
  <sheetViews>
    <sheetView rightToLeft="1" view="pageBreakPreview" zoomScale="60" zoomScaleNormal="100" workbookViewId="0">
      <selection activeCell="S24" sqref="S24"/>
    </sheetView>
  </sheetViews>
  <sheetFormatPr defaultRowHeight="12.75" x14ac:dyDescent="0.2"/>
  <cols>
    <col min="1" max="1" width="39" customWidth="1"/>
    <col min="2" max="2" width="1.28515625" customWidth="1"/>
    <col min="3" max="3" width="17.5703125" bestFit="1" customWidth="1"/>
    <col min="4" max="4" width="1.28515625" customWidth="1"/>
    <col min="5" max="5" width="15.140625" bestFit="1" customWidth="1"/>
    <col min="6" max="6" width="1.28515625" customWidth="1"/>
    <col min="7" max="7" width="17.7109375" bestFit="1" customWidth="1"/>
    <col min="8" max="8" width="1.28515625" customWidth="1"/>
    <col min="9" max="9" width="19" bestFit="1" customWidth="1"/>
    <col min="10" max="10" width="1.28515625" customWidth="1"/>
    <col min="11" max="11" width="14.85546875" bestFit="1" customWidth="1"/>
    <col min="12" max="12" width="1.28515625" customWidth="1"/>
    <col min="13" max="13" width="19.140625" bestFit="1" customWidth="1"/>
    <col min="14" max="14" width="0.28515625" customWidth="1"/>
  </cols>
  <sheetData>
    <row r="1" spans="1:14" ht="29.1" customHeight="1" x14ac:dyDescent="0.2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4" ht="21.75" customHeight="1" x14ac:dyDescent="0.2">
      <c r="A2" s="111" t="s">
        <v>201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</row>
    <row r="3" spans="1:14" ht="21.75" customHeight="1" x14ac:dyDescent="0.2">
      <c r="A3" s="111" t="s">
        <v>2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</row>
    <row r="4" spans="1:14" ht="14.45" customHeight="1" x14ac:dyDescent="0.2"/>
    <row r="5" spans="1:14" ht="14.45" customHeight="1" x14ac:dyDescent="0.2">
      <c r="A5" s="122" t="s">
        <v>281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</row>
    <row r="6" spans="1:14" ht="14.45" customHeight="1" x14ac:dyDescent="0.2">
      <c r="A6" s="119" t="s">
        <v>204</v>
      </c>
      <c r="C6" s="119" t="s">
        <v>220</v>
      </c>
      <c r="D6" s="119"/>
      <c r="E6" s="119"/>
      <c r="F6" s="119"/>
      <c r="G6" s="119"/>
      <c r="I6" s="119" t="s">
        <v>221</v>
      </c>
      <c r="J6" s="119"/>
      <c r="K6" s="119"/>
      <c r="L6" s="119"/>
      <c r="M6" s="119"/>
    </row>
    <row r="7" spans="1:14" ht="29.1" customHeight="1" x14ac:dyDescent="0.2">
      <c r="A7" s="119"/>
      <c r="C7" s="18" t="s">
        <v>276</v>
      </c>
      <c r="D7" s="3"/>
      <c r="E7" s="18" t="s">
        <v>265</v>
      </c>
      <c r="F7" s="3"/>
      <c r="G7" s="18" t="s">
        <v>277</v>
      </c>
      <c r="I7" s="18" t="s">
        <v>276</v>
      </c>
      <c r="J7" s="3"/>
      <c r="K7" s="18" t="s">
        <v>265</v>
      </c>
      <c r="L7" s="3"/>
      <c r="M7" s="18" t="s">
        <v>277</v>
      </c>
    </row>
    <row r="8" spans="1:14" ht="21.75" customHeight="1" x14ac:dyDescent="0.2">
      <c r="A8" s="22" t="s">
        <v>296</v>
      </c>
      <c r="C8" s="23">
        <v>198596</v>
      </c>
      <c r="D8" s="23">
        <v>0</v>
      </c>
      <c r="E8" s="23">
        <v>0</v>
      </c>
      <c r="F8" s="23">
        <v>0</v>
      </c>
      <c r="G8" s="23">
        <v>198596</v>
      </c>
      <c r="H8" s="23">
        <v>0</v>
      </c>
      <c r="I8" s="23">
        <v>6696233312</v>
      </c>
      <c r="J8" s="23">
        <v>0</v>
      </c>
      <c r="K8" s="23">
        <v>0</v>
      </c>
      <c r="L8" s="23">
        <v>0</v>
      </c>
      <c r="M8" s="23">
        <v>6696233312</v>
      </c>
    </row>
    <row r="9" spans="1:14" ht="21.75" customHeight="1" x14ac:dyDescent="0.2">
      <c r="A9" s="22" t="s">
        <v>290</v>
      </c>
      <c r="C9" s="23">
        <v>68613483417</v>
      </c>
      <c r="D9" s="23">
        <v>0</v>
      </c>
      <c r="E9" s="23">
        <v>-105818870</v>
      </c>
      <c r="F9" s="23">
        <v>0</v>
      </c>
      <c r="G9" s="23">
        <v>68719302287</v>
      </c>
      <c r="H9" s="23">
        <v>0</v>
      </c>
      <c r="I9" s="23">
        <v>447760047207</v>
      </c>
      <c r="J9" s="23">
        <v>0</v>
      </c>
      <c r="K9" s="23">
        <v>573632030</v>
      </c>
      <c r="L9" s="23">
        <v>0</v>
      </c>
      <c r="M9" s="23">
        <v>447186415177</v>
      </c>
    </row>
    <row r="10" spans="1:14" ht="21.75" customHeight="1" x14ac:dyDescent="0.2">
      <c r="A10" s="22" t="s">
        <v>291</v>
      </c>
      <c r="C10" s="23">
        <v>163707383840</v>
      </c>
      <c r="D10" s="23">
        <v>0</v>
      </c>
      <c r="E10" s="23">
        <v>103987177</v>
      </c>
      <c r="F10" s="23">
        <v>0</v>
      </c>
      <c r="G10" s="23">
        <v>163603396663</v>
      </c>
      <c r="H10" s="23">
        <v>0</v>
      </c>
      <c r="I10" s="23">
        <v>671975348640</v>
      </c>
      <c r="J10" s="23">
        <v>0</v>
      </c>
      <c r="K10" s="23">
        <v>728498595</v>
      </c>
      <c r="L10" s="23">
        <v>0</v>
      </c>
      <c r="M10" s="23">
        <v>671246850045</v>
      </c>
    </row>
    <row r="11" spans="1:14" ht="21.75" customHeight="1" x14ac:dyDescent="0.2">
      <c r="A11" s="22" t="s">
        <v>292</v>
      </c>
      <c r="C11" s="23">
        <v>9300657573</v>
      </c>
      <c r="D11" s="23">
        <v>0</v>
      </c>
      <c r="E11" s="23">
        <v>0</v>
      </c>
      <c r="F11" s="23">
        <v>0</v>
      </c>
      <c r="G11" s="23">
        <v>9300657573</v>
      </c>
      <c r="H11" s="23">
        <v>0</v>
      </c>
      <c r="I11" s="23">
        <v>51971897408</v>
      </c>
      <c r="J11" s="23">
        <v>0</v>
      </c>
      <c r="K11" s="23">
        <v>0</v>
      </c>
      <c r="L11" s="23">
        <v>0</v>
      </c>
      <c r="M11" s="23">
        <v>51971897408</v>
      </c>
    </row>
    <row r="12" spans="1:14" ht="21.75" customHeight="1" x14ac:dyDescent="0.2">
      <c r="A12" s="98" t="s">
        <v>326</v>
      </c>
      <c r="C12" s="43">
        <v>354451761477</v>
      </c>
      <c r="D12" s="43">
        <v>0</v>
      </c>
      <c r="E12" s="43">
        <v>748028178</v>
      </c>
      <c r="F12" s="43">
        <v>0</v>
      </c>
      <c r="G12" s="43">
        <v>353703733299</v>
      </c>
      <c r="H12" s="43">
        <v>0</v>
      </c>
      <c r="I12" s="43">
        <v>1018126603723</v>
      </c>
      <c r="J12" s="43">
        <v>0</v>
      </c>
      <c r="K12" s="43">
        <v>1622609717</v>
      </c>
      <c r="L12" s="43">
        <v>0</v>
      </c>
      <c r="M12" s="43">
        <v>1016503994006</v>
      </c>
      <c r="N12" s="43">
        <v>0</v>
      </c>
    </row>
    <row r="13" spans="1:14" ht="21.75" customHeight="1" x14ac:dyDescent="0.2">
      <c r="A13" s="22" t="s">
        <v>325</v>
      </c>
      <c r="C13" s="23">
        <v>86050</v>
      </c>
      <c r="D13" s="23">
        <v>0</v>
      </c>
      <c r="E13" s="23">
        <v>0</v>
      </c>
      <c r="F13" s="23">
        <v>0</v>
      </c>
      <c r="G13" s="23">
        <v>86050</v>
      </c>
      <c r="H13" s="23">
        <v>0</v>
      </c>
      <c r="I13" s="23">
        <v>26551213140</v>
      </c>
      <c r="J13" s="23">
        <v>0</v>
      </c>
      <c r="K13" s="23">
        <v>0</v>
      </c>
      <c r="L13" s="23">
        <v>0</v>
      </c>
      <c r="M13" s="23">
        <v>26551213140</v>
      </c>
      <c r="N13" s="23">
        <v>0</v>
      </c>
    </row>
    <row r="14" spans="1:14" ht="21.75" customHeight="1" x14ac:dyDescent="0.2">
      <c r="A14" s="22" t="s">
        <v>294</v>
      </c>
      <c r="C14" s="23">
        <v>78543402986</v>
      </c>
      <c r="D14" s="23">
        <v>0</v>
      </c>
      <c r="E14" s="23">
        <v>849682485</v>
      </c>
      <c r="F14" s="23">
        <v>0</v>
      </c>
      <c r="G14" s="23">
        <v>77693720501</v>
      </c>
      <c r="H14" s="23">
        <v>0</v>
      </c>
      <c r="I14" s="23">
        <v>159584817794</v>
      </c>
      <c r="J14" s="23">
        <v>0</v>
      </c>
      <c r="K14" s="23">
        <v>979114834</v>
      </c>
      <c r="L14" s="23">
        <v>0</v>
      </c>
      <c r="M14" s="23">
        <v>158605702960</v>
      </c>
    </row>
    <row r="15" spans="1:14" ht="21.75" customHeight="1" x14ac:dyDescent="0.2">
      <c r="A15" s="22" t="s">
        <v>327</v>
      </c>
      <c r="C15" s="23">
        <v>83233</v>
      </c>
      <c r="E15" s="23">
        <v>0</v>
      </c>
      <c r="G15" s="23">
        <v>83233</v>
      </c>
      <c r="I15" s="23">
        <v>351339</v>
      </c>
      <c r="K15" s="23">
        <v>0</v>
      </c>
      <c r="M15" s="23">
        <v>351339</v>
      </c>
    </row>
    <row r="16" spans="1:14" ht="21.75" customHeight="1" x14ac:dyDescent="0.2">
      <c r="A16" s="22" t="s">
        <v>297</v>
      </c>
      <c r="C16" s="23">
        <v>915460</v>
      </c>
      <c r="E16" s="23">
        <v>0</v>
      </c>
      <c r="G16" s="23">
        <v>915460</v>
      </c>
      <c r="I16" s="23">
        <v>7692791</v>
      </c>
      <c r="K16" s="23">
        <v>0</v>
      </c>
      <c r="M16" s="23">
        <v>7692791</v>
      </c>
    </row>
    <row r="17" spans="1:13" ht="21.75" customHeight="1" x14ac:dyDescent="0.2">
      <c r="A17" s="22" t="s">
        <v>298</v>
      </c>
      <c r="C17" s="23">
        <v>38621</v>
      </c>
      <c r="E17" s="23">
        <v>0</v>
      </c>
      <c r="G17" s="23">
        <v>38621</v>
      </c>
      <c r="I17" s="23">
        <v>201445</v>
      </c>
      <c r="K17" s="23">
        <v>0</v>
      </c>
      <c r="M17" s="23">
        <v>201445</v>
      </c>
    </row>
    <row r="18" spans="1:13" ht="21.75" customHeight="1" thickBot="1" x14ac:dyDescent="0.25">
      <c r="A18" s="15" t="s">
        <v>72</v>
      </c>
      <c r="C18" s="16">
        <f>SUM(C8:C17)</f>
        <v>674618011253</v>
      </c>
      <c r="E18" s="29">
        <f>SUM(E8:E17)</f>
        <v>1595878970</v>
      </c>
      <c r="G18" s="29">
        <f>SUM(G8:G17)</f>
        <v>673022132283</v>
      </c>
      <c r="I18" s="29">
        <f>SUM(I8:I17)</f>
        <v>2382674406799</v>
      </c>
      <c r="K18" s="29">
        <f>SUM(K8:K17)</f>
        <v>3903855176</v>
      </c>
      <c r="M18" s="29">
        <f>SUM(M8:M17)</f>
        <v>2378770551623</v>
      </c>
    </row>
    <row r="19" spans="1:13" ht="13.5" thickTop="1" x14ac:dyDescent="0.2"/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88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2"/>
  <sheetViews>
    <sheetView rightToLeft="1" view="pageBreakPreview" zoomScale="80" zoomScaleNormal="100" zoomScaleSheetLayoutView="80" workbookViewId="0">
      <selection activeCell="O39" sqref="O39"/>
    </sheetView>
  </sheetViews>
  <sheetFormatPr defaultRowHeight="12.75" x14ac:dyDescent="0.2"/>
  <cols>
    <col min="1" max="1" width="40.28515625" customWidth="1"/>
    <col min="2" max="2" width="1.28515625" customWidth="1"/>
    <col min="3" max="3" width="12" bestFit="1" customWidth="1"/>
    <col min="4" max="4" width="2.7109375" bestFit="1" customWidth="1"/>
    <col min="5" max="5" width="19.140625" bestFit="1" customWidth="1"/>
    <col min="6" max="6" width="2.7109375" bestFit="1" customWidth="1"/>
    <col min="7" max="7" width="19.140625" bestFit="1" customWidth="1"/>
    <col min="8" max="8" width="2.7109375" bestFit="1" customWidth="1"/>
    <col min="9" max="9" width="23.42578125" bestFit="1" customWidth="1"/>
    <col min="10" max="10" width="2.7109375" bestFit="1" customWidth="1"/>
    <col min="11" max="11" width="12" bestFit="1" customWidth="1"/>
    <col min="12" max="12" width="2.7109375" bestFit="1" customWidth="1"/>
    <col min="13" max="13" width="19.42578125" bestFit="1" customWidth="1"/>
    <col min="14" max="14" width="2.7109375" bestFit="1" customWidth="1"/>
    <col min="15" max="15" width="19.42578125" bestFit="1" customWidth="1"/>
    <col min="16" max="16" width="1.28515625" customWidth="1"/>
    <col min="17" max="17" width="16.7109375" customWidth="1"/>
    <col min="18" max="18" width="1.28515625" customWidth="1"/>
    <col min="19" max="19" width="0.28515625" customWidth="1"/>
  </cols>
  <sheetData>
    <row r="1" spans="1:18" ht="29.1" customHeight="1" x14ac:dyDescent="0.2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8" ht="21.75" customHeight="1" x14ac:dyDescent="0.2">
      <c r="A2" s="111" t="s">
        <v>201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</row>
    <row r="3" spans="1:18" ht="21.75" customHeight="1" x14ac:dyDescent="0.2">
      <c r="A3" s="111" t="s">
        <v>2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</row>
    <row r="4" spans="1:18" ht="14.45" customHeight="1" x14ac:dyDescent="0.2"/>
    <row r="5" spans="1:18" ht="14.45" customHeight="1" x14ac:dyDescent="0.2">
      <c r="A5" s="122" t="s">
        <v>282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</row>
    <row r="6" spans="1:18" ht="14.45" customHeight="1" x14ac:dyDescent="0.2">
      <c r="A6" s="119" t="s">
        <v>204</v>
      </c>
      <c r="C6" s="119" t="s">
        <v>220</v>
      </c>
      <c r="D6" s="119"/>
      <c r="E6" s="119"/>
      <c r="F6" s="119"/>
      <c r="G6" s="119"/>
      <c r="H6" s="119"/>
      <c r="I6" s="119"/>
      <c r="K6" s="119" t="s">
        <v>221</v>
      </c>
      <c r="L6" s="119"/>
      <c r="M6" s="119"/>
      <c r="N6" s="119"/>
      <c r="O6" s="119"/>
      <c r="P6" s="119"/>
      <c r="Q6" s="119"/>
      <c r="R6" s="119"/>
    </row>
    <row r="7" spans="1:18" ht="29.1" customHeight="1" x14ac:dyDescent="0.2">
      <c r="A7" s="119"/>
      <c r="C7" s="18" t="s">
        <v>13</v>
      </c>
      <c r="D7" s="3"/>
      <c r="E7" s="18" t="s">
        <v>283</v>
      </c>
      <c r="F7" s="3"/>
      <c r="G7" s="18" t="s">
        <v>284</v>
      </c>
      <c r="H7" s="3"/>
      <c r="I7" s="18" t="s">
        <v>285</v>
      </c>
      <c r="K7" s="18" t="s">
        <v>13</v>
      </c>
      <c r="L7" s="3"/>
      <c r="M7" s="18" t="s">
        <v>283</v>
      </c>
      <c r="N7" s="3"/>
      <c r="O7" s="18" t="s">
        <v>284</v>
      </c>
      <c r="P7" s="3"/>
      <c r="Q7" s="147" t="s">
        <v>285</v>
      </c>
      <c r="R7" s="147"/>
    </row>
    <row r="8" spans="1:18" ht="21.75" customHeight="1" x14ac:dyDescent="0.2">
      <c r="A8" s="5" t="s">
        <v>24</v>
      </c>
      <c r="C8" s="6">
        <v>6760101</v>
      </c>
      <c r="E8" s="6">
        <v>35417423962</v>
      </c>
      <c r="G8" s="6">
        <v>20740658031</v>
      </c>
      <c r="I8" s="6">
        <v>14676765931</v>
      </c>
      <c r="K8" s="6">
        <v>6760101</v>
      </c>
      <c r="M8" s="6">
        <v>35417423962</v>
      </c>
      <c r="O8" s="6">
        <v>20740658031</v>
      </c>
      <c r="Q8" s="121">
        <v>14676765931</v>
      </c>
      <c r="R8" s="121"/>
    </row>
    <row r="9" spans="1:18" ht="21.75" customHeight="1" x14ac:dyDescent="0.2">
      <c r="A9" s="8" t="s">
        <v>21</v>
      </c>
      <c r="C9" s="9">
        <v>1</v>
      </c>
      <c r="E9" s="9">
        <v>1</v>
      </c>
      <c r="G9" s="9">
        <v>1842</v>
      </c>
      <c r="I9" s="9">
        <v>-1841</v>
      </c>
      <c r="K9" s="9">
        <v>30097</v>
      </c>
      <c r="M9" s="9">
        <v>63728420</v>
      </c>
      <c r="O9" s="9">
        <v>55517827</v>
      </c>
      <c r="Q9" s="115">
        <v>8210593</v>
      </c>
      <c r="R9" s="115"/>
    </row>
    <row r="10" spans="1:18" ht="21.75" customHeight="1" x14ac:dyDescent="0.2">
      <c r="A10" s="8" t="s">
        <v>19</v>
      </c>
      <c r="C10" s="9">
        <v>1675000</v>
      </c>
      <c r="E10" s="9">
        <v>6714691141</v>
      </c>
      <c r="G10" s="9">
        <f>6902502994+'درآمد ناشی از تغییر قیمت اوراق'!O96</f>
        <v>6902502994</v>
      </c>
      <c r="I10" s="9">
        <f>E10-G10</f>
        <v>-187811853</v>
      </c>
      <c r="K10" s="9">
        <v>1675000</v>
      </c>
      <c r="M10" s="9">
        <v>6714691141</v>
      </c>
      <c r="O10" s="9">
        <v>6902502994</v>
      </c>
      <c r="Q10" s="115">
        <v>-187811853</v>
      </c>
      <c r="R10" s="115"/>
    </row>
    <row r="11" spans="1:18" ht="21.75" customHeight="1" x14ac:dyDescent="0.2">
      <c r="A11" s="8" t="s">
        <v>226</v>
      </c>
      <c r="C11" s="9">
        <v>0</v>
      </c>
      <c r="E11" s="9">
        <v>0</v>
      </c>
      <c r="G11" s="9">
        <v>0</v>
      </c>
      <c r="I11" s="9">
        <v>0</v>
      </c>
      <c r="K11" s="9">
        <v>4588505</v>
      </c>
      <c r="M11" s="9">
        <v>13091004765</v>
      </c>
      <c r="O11" s="9">
        <v>2841094374</v>
      </c>
      <c r="Q11" s="115">
        <v>10249910391</v>
      </c>
      <c r="R11" s="115"/>
    </row>
    <row r="12" spans="1:18" ht="21.75" customHeight="1" x14ac:dyDescent="0.2">
      <c r="A12" s="8" t="s">
        <v>233</v>
      </c>
      <c r="C12" s="9">
        <v>0</v>
      </c>
      <c r="E12" s="9">
        <v>0</v>
      </c>
      <c r="G12" s="9">
        <v>0</v>
      </c>
      <c r="I12" s="9">
        <v>0</v>
      </c>
      <c r="K12" s="9">
        <v>12880000</v>
      </c>
      <c r="M12" s="9">
        <v>124910240000</v>
      </c>
      <c r="O12" s="9">
        <v>124407900000</v>
      </c>
      <c r="Q12" s="115">
        <v>502340000</v>
      </c>
      <c r="R12" s="115"/>
    </row>
    <row r="13" spans="1:18" ht="21.75" customHeight="1" x14ac:dyDescent="0.2">
      <c r="A13" s="8" t="s">
        <v>227</v>
      </c>
      <c r="C13" s="9">
        <v>0</v>
      </c>
      <c r="E13" s="9">
        <v>0</v>
      </c>
      <c r="G13" s="9">
        <v>0</v>
      </c>
      <c r="I13" s="9">
        <v>0</v>
      </c>
      <c r="K13" s="9">
        <v>563000</v>
      </c>
      <c r="M13" s="9">
        <v>5035628095</v>
      </c>
      <c r="O13" s="9">
        <v>4636778483</v>
      </c>
      <c r="Q13" s="115">
        <v>398849612</v>
      </c>
      <c r="R13" s="115"/>
    </row>
    <row r="14" spans="1:18" ht="21.75" customHeight="1" x14ac:dyDescent="0.2">
      <c r="A14" s="8" t="s">
        <v>228</v>
      </c>
      <c r="C14" s="9">
        <v>0</v>
      </c>
      <c r="E14" s="9">
        <v>0</v>
      </c>
      <c r="G14" s="9">
        <v>0</v>
      </c>
      <c r="I14" s="9">
        <v>0</v>
      </c>
      <c r="K14" s="9">
        <v>750000</v>
      </c>
      <c r="M14" s="9">
        <v>6172134244</v>
      </c>
      <c r="O14" s="9">
        <v>7315510575</v>
      </c>
      <c r="Q14" s="115">
        <v>-1143376331</v>
      </c>
      <c r="R14" s="115"/>
    </row>
    <row r="15" spans="1:18" ht="21.75" customHeight="1" x14ac:dyDescent="0.2">
      <c r="A15" s="8" t="s">
        <v>234</v>
      </c>
      <c r="C15" s="9">
        <v>0</v>
      </c>
      <c r="E15" s="9">
        <v>0</v>
      </c>
      <c r="G15" s="9">
        <v>0</v>
      </c>
      <c r="I15" s="9">
        <v>0</v>
      </c>
      <c r="K15" s="9">
        <v>1079850</v>
      </c>
      <c r="M15" s="9">
        <v>139534015829</v>
      </c>
      <c r="O15" s="9">
        <v>140158115691</v>
      </c>
      <c r="Q15" s="115">
        <v>-624099862</v>
      </c>
      <c r="R15" s="115"/>
    </row>
    <row r="16" spans="1:18" ht="21.75" customHeight="1" x14ac:dyDescent="0.2">
      <c r="A16" s="8" t="s">
        <v>229</v>
      </c>
      <c r="C16" s="9">
        <v>0</v>
      </c>
      <c r="E16" s="9">
        <v>0</v>
      </c>
      <c r="G16" s="9">
        <v>0</v>
      </c>
      <c r="I16" s="9">
        <v>0</v>
      </c>
      <c r="K16" s="9">
        <v>258000</v>
      </c>
      <c r="M16" s="9">
        <v>4390497099</v>
      </c>
      <c r="O16" s="9">
        <v>3962967616</v>
      </c>
      <c r="Q16" s="115">
        <v>427529483</v>
      </c>
      <c r="R16" s="115"/>
    </row>
    <row r="17" spans="1:18" ht="21.75" customHeight="1" x14ac:dyDescent="0.2">
      <c r="A17" s="8" t="s">
        <v>235</v>
      </c>
      <c r="C17" s="9">
        <v>0</v>
      </c>
      <c r="E17" s="9">
        <v>0</v>
      </c>
      <c r="G17" s="9">
        <v>0</v>
      </c>
      <c r="I17" s="9">
        <v>0</v>
      </c>
      <c r="K17" s="9">
        <v>1145000</v>
      </c>
      <c r="M17" s="9">
        <v>65820482909</v>
      </c>
      <c r="O17" s="9">
        <v>70713826458</v>
      </c>
      <c r="Q17" s="115">
        <v>-4893343549</v>
      </c>
      <c r="R17" s="115"/>
    </row>
    <row r="18" spans="1:18" ht="21.75" customHeight="1" x14ac:dyDescent="0.2">
      <c r="A18" s="8" t="s">
        <v>119</v>
      </c>
      <c r="C18" s="9">
        <v>6355000</v>
      </c>
      <c r="E18" s="9">
        <v>6355000000000</v>
      </c>
      <c r="G18" s="9">
        <f>6104848920902+212597335777</f>
        <v>6317446256679</v>
      </c>
      <c r="I18" s="23">
        <f>E18-G18</f>
        <v>37553743321</v>
      </c>
      <c r="K18" s="9">
        <v>6355000</v>
      </c>
      <c r="M18" s="9">
        <v>6355000000000</v>
      </c>
      <c r="O18" s="9">
        <v>6104848920900</v>
      </c>
      <c r="Q18" s="115">
        <v>250151079100</v>
      </c>
      <c r="R18" s="115"/>
    </row>
    <row r="19" spans="1:18" ht="21.75" customHeight="1" x14ac:dyDescent="0.2">
      <c r="A19" s="8" t="s">
        <v>240</v>
      </c>
      <c r="C19" s="9">
        <v>0</v>
      </c>
      <c r="E19" s="9">
        <v>0</v>
      </c>
      <c r="G19" s="9">
        <v>0</v>
      </c>
      <c r="I19" s="9">
        <v>0</v>
      </c>
      <c r="K19" s="9">
        <v>215000</v>
      </c>
      <c r="M19" s="9">
        <v>215000000000</v>
      </c>
      <c r="O19" s="9">
        <v>207562026745</v>
      </c>
      <c r="Q19" s="115">
        <v>7437973255</v>
      </c>
      <c r="R19" s="115"/>
    </row>
    <row r="20" spans="1:18" ht="21.75" customHeight="1" x14ac:dyDescent="0.2">
      <c r="A20" s="8" t="s">
        <v>241</v>
      </c>
      <c r="C20" s="9">
        <v>0</v>
      </c>
      <c r="E20" s="9">
        <v>0</v>
      </c>
      <c r="G20" s="9">
        <v>0</v>
      </c>
      <c r="I20" s="9">
        <v>0</v>
      </c>
      <c r="K20" s="9">
        <v>355000</v>
      </c>
      <c r="M20" s="9">
        <v>355000000000</v>
      </c>
      <c r="O20" s="9">
        <v>340071835337</v>
      </c>
      <c r="Q20" s="115">
        <v>14928164663</v>
      </c>
      <c r="R20" s="115"/>
    </row>
    <row r="21" spans="1:18" ht="21.75" customHeight="1" x14ac:dyDescent="0.2">
      <c r="A21" s="11" t="s">
        <v>242</v>
      </c>
      <c r="C21" s="43">
        <v>0</v>
      </c>
      <c r="E21" s="13">
        <v>0</v>
      </c>
      <c r="G21" s="13">
        <v>0</v>
      </c>
      <c r="I21" s="13">
        <v>0</v>
      </c>
      <c r="K21" s="43">
        <v>1980000</v>
      </c>
      <c r="M21" s="13">
        <v>1980000000000</v>
      </c>
      <c r="O21" s="13">
        <v>1978923375000</v>
      </c>
      <c r="Q21" s="117">
        <v>1076625000</v>
      </c>
      <c r="R21" s="117"/>
    </row>
    <row r="22" spans="1:18" ht="21.75" customHeight="1" thickBot="1" x14ac:dyDescent="0.25">
      <c r="A22" s="15" t="s">
        <v>72</v>
      </c>
      <c r="C22" s="43"/>
      <c r="D22" s="43"/>
      <c r="E22" s="29">
        <f t="shared" ref="E22:M22" si="0">SUM(E8:E21)</f>
        <v>6397132115104</v>
      </c>
      <c r="F22" s="43"/>
      <c r="G22" s="29">
        <f t="shared" si="0"/>
        <v>6345089419546</v>
      </c>
      <c r="H22" s="43"/>
      <c r="I22" s="29">
        <f>SUM(I8:I21)</f>
        <v>52042695558</v>
      </c>
      <c r="J22" s="43"/>
      <c r="K22" s="43"/>
      <c r="L22" s="43"/>
      <c r="M22" s="29">
        <f t="shared" si="0"/>
        <v>9306149846464</v>
      </c>
      <c r="N22" s="43"/>
      <c r="O22" s="29">
        <f>SUM(O8:O21)</f>
        <v>9013141030031</v>
      </c>
      <c r="Q22" s="146">
        <f>SUM(Q8:R21)</f>
        <v>293008816433</v>
      </c>
      <c r="R22" s="146"/>
    </row>
    <row r="23" spans="1:18" ht="13.5" thickTop="1" x14ac:dyDescent="0.2"/>
    <row r="24" spans="1:18" x14ac:dyDescent="0.2">
      <c r="G24" s="59"/>
      <c r="I24" s="32"/>
    </row>
    <row r="25" spans="1:18" x14ac:dyDescent="0.2">
      <c r="I25" s="32"/>
    </row>
    <row r="26" spans="1:18" x14ac:dyDescent="0.2">
      <c r="I26" s="32"/>
    </row>
    <row r="27" spans="1:18" x14ac:dyDescent="0.2">
      <c r="I27" s="32"/>
    </row>
    <row r="28" spans="1:18" x14ac:dyDescent="0.2">
      <c r="I28" s="32"/>
      <c r="Q28" s="32"/>
    </row>
    <row r="29" spans="1:18" x14ac:dyDescent="0.2">
      <c r="Q29" s="106"/>
    </row>
    <row r="31" spans="1:18" x14ac:dyDescent="0.2">
      <c r="I31" s="106"/>
    </row>
    <row r="32" spans="1:18" x14ac:dyDescent="0.2">
      <c r="Q32" s="106"/>
    </row>
  </sheetData>
  <mergeCells count="23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</mergeCells>
  <pageMargins left="0.39" right="0.39" top="0.39" bottom="0.39" header="0" footer="0"/>
  <pageSetup scale="65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U99"/>
  <sheetViews>
    <sheetView rightToLeft="1" view="pageBreakPreview" topLeftCell="A64" zoomScale="60" zoomScaleNormal="100" workbookViewId="0">
      <selection activeCell="A91" sqref="A91"/>
    </sheetView>
  </sheetViews>
  <sheetFormatPr defaultRowHeight="12.75" x14ac:dyDescent="0.2"/>
  <cols>
    <col min="1" max="1" width="40.28515625" customWidth="1"/>
    <col min="2" max="2" width="1.28515625" customWidth="1"/>
    <col min="3" max="3" width="14.85546875" bestFit="1" customWidth="1"/>
    <col min="4" max="4" width="1.28515625" customWidth="1"/>
    <col min="5" max="5" width="19.85546875" bestFit="1" customWidth="1"/>
    <col min="6" max="6" width="1.28515625" customWidth="1"/>
    <col min="7" max="7" width="20.5703125" bestFit="1" customWidth="1"/>
    <col min="8" max="8" width="1.28515625" customWidth="1"/>
    <col min="9" max="9" width="27.7109375" bestFit="1" customWidth="1"/>
    <col min="10" max="10" width="1.28515625" customWidth="1"/>
    <col min="11" max="11" width="14.85546875" bestFit="1" customWidth="1"/>
    <col min="12" max="12" width="1.28515625" customWidth="1"/>
    <col min="13" max="13" width="19.85546875" bestFit="1" customWidth="1"/>
    <col min="14" max="14" width="1.28515625" customWidth="1"/>
    <col min="15" max="15" width="20.5703125" bestFit="1" customWidth="1"/>
    <col min="16" max="16" width="1.28515625" customWidth="1"/>
    <col min="17" max="17" width="16.7109375" customWidth="1"/>
    <col min="18" max="18" width="1.5703125" customWidth="1"/>
    <col min="19" max="19" width="0.28515625" customWidth="1"/>
    <col min="20" max="20" width="18.7109375" bestFit="1" customWidth="1"/>
    <col min="21" max="21" width="17" bestFit="1" customWidth="1"/>
  </cols>
  <sheetData>
    <row r="1" spans="1:18" ht="29.1" customHeight="1" x14ac:dyDescent="0.2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8" ht="21.75" customHeight="1" x14ac:dyDescent="0.2">
      <c r="A2" s="111" t="s">
        <v>201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</row>
    <row r="3" spans="1:18" ht="21.75" customHeight="1" x14ac:dyDescent="0.2">
      <c r="A3" s="111" t="s">
        <v>2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</row>
    <row r="4" spans="1:18" ht="14.45" customHeight="1" x14ac:dyDescent="0.2"/>
    <row r="5" spans="1:18" ht="14.45" customHeight="1" x14ac:dyDescent="0.2">
      <c r="A5" s="122" t="s">
        <v>286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</row>
    <row r="6" spans="1:18" ht="14.45" customHeight="1" x14ac:dyDescent="0.2">
      <c r="A6" s="119" t="s">
        <v>204</v>
      </c>
      <c r="C6" s="119" t="s">
        <v>220</v>
      </c>
      <c r="D6" s="119"/>
      <c r="E6" s="119"/>
      <c r="F6" s="119"/>
      <c r="G6" s="119"/>
      <c r="H6" s="119"/>
      <c r="I6" s="119"/>
      <c r="K6" s="119" t="s">
        <v>221</v>
      </c>
      <c r="L6" s="119"/>
      <c r="M6" s="119"/>
      <c r="N6" s="119"/>
      <c r="O6" s="119"/>
      <c r="P6" s="119"/>
      <c r="Q6" s="119"/>
      <c r="R6" s="119"/>
    </row>
    <row r="7" spans="1:18" ht="29.1" customHeight="1" x14ac:dyDescent="0.2">
      <c r="A7" s="119"/>
      <c r="C7" s="18" t="s">
        <v>13</v>
      </c>
      <c r="D7" s="3"/>
      <c r="E7" s="18" t="s">
        <v>15</v>
      </c>
      <c r="F7" s="3"/>
      <c r="G7" s="18" t="s">
        <v>284</v>
      </c>
      <c r="H7" s="3"/>
      <c r="I7" s="18" t="s">
        <v>287</v>
      </c>
      <c r="K7" s="18" t="s">
        <v>13</v>
      </c>
      <c r="L7" s="3"/>
      <c r="M7" s="18" t="s">
        <v>15</v>
      </c>
      <c r="N7" s="3"/>
      <c r="O7" s="18" t="s">
        <v>284</v>
      </c>
      <c r="P7" s="3"/>
      <c r="Q7" s="147" t="s">
        <v>287</v>
      </c>
      <c r="R7" s="147"/>
    </row>
    <row r="8" spans="1:18" ht="21.75" customHeight="1" x14ac:dyDescent="0.2">
      <c r="A8" s="5" t="s">
        <v>39</v>
      </c>
      <c r="C8" s="27">
        <v>3200000</v>
      </c>
      <c r="E8" s="27">
        <v>57980320640</v>
      </c>
      <c r="G8" s="27">
        <v>47406691520</v>
      </c>
      <c r="I8" s="27">
        <v>10573629120</v>
      </c>
      <c r="K8" s="27">
        <v>3200000</v>
      </c>
      <c r="M8" s="27">
        <v>57980320640</v>
      </c>
      <c r="O8" s="27">
        <v>49982086289</v>
      </c>
      <c r="Q8" s="121">
        <v>7998234350</v>
      </c>
      <c r="R8" s="121"/>
    </row>
    <row r="9" spans="1:18" ht="21.75" customHeight="1" x14ac:dyDescent="0.2">
      <c r="A9" s="8" t="s">
        <v>40</v>
      </c>
      <c r="C9" s="23">
        <v>4500000</v>
      </c>
      <c r="E9" s="23">
        <v>84705128550</v>
      </c>
      <c r="G9" s="23">
        <v>61218097650</v>
      </c>
      <c r="I9" s="23">
        <v>23487030900</v>
      </c>
      <c r="K9" s="23">
        <v>4500000</v>
      </c>
      <c r="M9" s="23">
        <v>84705128550</v>
      </c>
      <c r="O9" s="23">
        <v>60637619700</v>
      </c>
      <c r="Q9" s="115">
        <v>24067508850</v>
      </c>
      <c r="R9" s="115"/>
    </row>
    <row r="10" spans="1:18" ht="21.75" customHeight="1" x14ac:dyDescent="0.2">
      <c r="A10" s="8" t="s">
        <v>61</v>
      </c>
      <c r="C10" s="23">
        <v>8945641</v>
      </c>
      <c r="E10" s="23">
        <v>170872455505</v>
      </c>
      <c r="G10" s="23">
        <v>132490507577</v>
      </c>
      <c r="I10" s="23">
        <v>38381947928</v>
      </c>
      <c r="K10" s="23">
        <v>8945641</v>
      </c>
      <c r="M10" s="23">
        <v>170872455505</v>
      </c>
      <c r="O10" s="23">
        <v>88672445385</v>
      </c>
      <c r="Q10" s="115">
        <v>82200010120</v>
      </c>
      <c r="R10" s="115"/>
    </row>
    <row r="11" spans="1:18" ht="21.75" customHeight="1" x14ac:dyDescent="0.2">
      <c r="A11" s="8" t="s">
        <v>28</v>
      </c>
      <c r="C11" s="23">
        <v>1000000</v>
      </c>
      <c r="E11" s="23">
        <v>60796382900</v>
      </c>
      <c r="G11" s="23">
        <v>60935300700</v>
      </c>
      <c r="I11" s="23">
        <v>-138917800</v>
      </c>
      <c r="K11" s="23">
        <v>1000000</v>
      </c>
      <c r="M11" s="23">
        <v>60796382900</v>
      </c>
      <c r="O11" s="23">
        <v>60260557100</v>
      </c>
      <c r="Q11" s="115">
        <v>535825799</v>
      </c>
      <c r="R11" s="115"/>
    </row>
    <row r="12" spans="1:18" ht="21.75" customHeight="1" x14ac:dyDescent="0.2">
      <c r="A12" s="8" t="s">
        <v>22</v>
      </c>
      <c r="C12" s="23">
        <v>5238672</v>
      </c>
      <c r="E12" s="23">
        <v>58739400839</v>
      </c>
      <c r="G12" s="23">
        <v>48966827956</v>
      </c>
      <c r="I12" s="23">
        <v>9772572883</v>
      </c>
      <c r="K12" s="23">
        <v>5238672</v>
      </c>
      <c r="M12" s="23">
        <v>58739400839</v>
      </c>
      <c r="O12" s="23">
        <v>26850893327</v>
      </c>
      <c r="Q12" s="115">
        <v>31888507512</v>
      </c>
      <c r="R12" s="115"/>
    </row>
    <row r="13" spans="1:18" ht="21.75" customHeight="1" x14ac:dyDescent="0.2">
      <c r="A13" s="8" t="s">
        <v>20</v>
      </c>
      <c r="C13" s="23">
        <v>112475463</v>
      </c>
      <c r="E13" s="23">
        <v>152788651881</v>
      </c>
      <c r="G13" s="23">
        <v>124775538936</v>
      </c>
      <c r="I13" s="23">
        <v>28013112945</v>
      </c>
      <c r="K13" s="23">
        <v>112475463</v>
      </c>
      <c r="M13" s="23">
        <v>152788651881</v>
      </c>
      <c r="O13" s="23">
        <v>97432062156</v>
      </c>
      <c r="Q13" s="115">
        <v>55356589725</v>
      </c>
      <c r="R13" s="115"/>
    </row>
    <row r="14" spans="1:18" ht="21.75" customHeight="1" x14ac:dyDescent="0.2">
      <c r="A14" s="8" t="s">
        <v>23</v>
      </c>
      <c r="C14" s="23">
        <v>6700000</v>
      </c>
      <c r="E14" s="23">
        <v>80110918450</v>
      </c>
      <c r="G14" s="23">
        <v>73662155720</v>
      </c>
      <c r="I14" s="23">
        <v>6448762729</v>
      </c>
      <c r="K14" s="23">
        <v>6700000</v>
      </c>
      <c r="M14" s="23">
        <v>80110918450</v>
      </c>
      <c r="O14" s="23">
        <v>46138570460</v>
      </c>
      <c r="Q14" s="115">
        <v>33972347990</v>
      </c>
      <c r="R14" s="115"/>
    </row>
    <row r="15" spans="1:18" ht="21.75" customHeight="1" x14ac:dyDescent="0.2">
      <c r="A15" s="8" t="s">
        <v>26</v>
      </c>
      <c r="C15" s="23">
        <v>1245721</v>
      </c>
      <c r="E15" s="23">
        <v>12966600639</v>
      </c>
      <c r="G15" s="23">
        <v>12941878807</v>
      </c>
      <c r="I15" s="23">
        <v>24721832</v>
      </c>
      <c r="K15" s="23">
        <v>1245721</v>
      </c>
      <c r="M15" s="23">
        <v>12966600639</v>
      </c>
      <c r="O15" s="23">
        <v>16108745427</v>
      </c>
      <c r="Q15" s="115">
        <v>-3142144787</v>
      </c>
      <c r="R15" s="115"/>
    </row>
    <row r="16" spans="1:18" ht="21.75" customHeight="1" x14ac:dyDescent="0.2">
      <c r="A16" s="8" t="s">
        <v>63</v>
      </c>
      <c r="C16" s="23">
        <v>2234831</v>
      </c>
      <c r="E16" s="23">
        <v>5322133815</v>
      </c>
      <c r="G16" s="23">
        <v>5086756261</v>
      </c>
      <c r="I16" s="23">
        <v>235377554</v>
      </c>
      <c r="K16" s="23">
        <v>2234831</v>
      </c>
      <c r="M16" s="23">
        <v>5322133815</v>
      </c>
      <c r="O16" s="23">
        <v>5086756261</v>
      </c>
      <c r="Q16" s="115">
        <v>235377554</v>
      </c>
      <c r="R16" s="115"/>
    </row>
    <row r="17" spans="1:18" ht="21.75" customHeight="1" x14ac:dyDescent="0.2">
      <c r="A17" s="8" t="s">
        <v>64</v>
      </c>
      <c r="C17" s="23">
        <v>1021348</v>
      </c>
      <c r="E17" s="23">
        <v>1418834171</v>
      </c>
      <c r="G17" s="23">
        <v>1302218700</v>
      </c>
      <c r="I17" s="23">
        <v>116615471</v>
      </c>
      <c r="K17" s="23">
        <v>1021348</v>
      </c>
      <c r="M17" s="23">
        <v>1418834171</v>
      </c>
      <c r="O17" s="23">
        <v>1302218700</v>
      </c>
      <c r="Q17" s="115">
        <v>116615471</v>
      </c>
      <c r="R17" s="115"/>
    </row>
    <row r="18" spans="1:18" ht="21.75" customHeight="1" x14ac:dyDescent="0.2">
      <c r="A18" s="8" t="s">
        <v>57</v>
      </c>
      <c r="C18" s="23">
        <v>3000000</v>
      </c>
      <c r="E18" s="23">
        <v>28547607900</v>
      </c>
      <c r="G18" s="23">
        <v>24767059200</v>
      </c>
      <c r="I18" s="23">
        <v>3780548699</v>
      </c>
      <c r="K18" s="23">
        <v>3000000</v>
      </c>
      <c r="M18" s="23">
        <v>28547607900</v>
      </c>
      <c r="O18" s="23">
        <v>25005204000</v>
      </c>
      <c r="Q18" s="115">
        <v>3542403899</v>
      </c>
      <c r="R18" s="115"/>
    </row>
    <row r="19" spans="1:18" ht="21.75" customHeight="1" x14ac:dyDescent="0.2">
      <c r="A19" s="8" t="s">
        <v>32</v>
      </c>
      <c r="C19" s="23">
        <v>800000</v>
      </c>
      <c r="E19" s="23">
        <v>30037997440</v>
      </c>
      <c r="G19" s="23">
        <v>21369526720</v>
      </c>
      <c r="I19" s="23">
        <v>8668470720</v>
      </c>
      <c r="K19" s="23">
        <v>800000</v>
      </c>
      <c r="M19" s="23">
        <v>30037997440</v>
      </c>
      <c r="O19" s="23">
        <v>15058689520</v>
      </c>
      <c r="Q19" s="115">
        <v>14979307920</v>
      </c>
      <c r="R19" s="115"/>
    </row>
    <row r="20" spans="1:18" ht="21.75" customHeight="1" x14ac:dyDescent="0.2">
      <c r="A20" s="8" t="s">
        <v>29</v>
      </c>
      <c r="C20" s="23">
        <v>3751000</v>
      </c>
      <c r="E20" s="23">
        <v>47381120722</v>
      </c>
      <c r="G20" s="23">
        <v>47381120722</v>
      </c>
      <c r="I20" s="23">
        <v>0</v>
      </c>
      <c r="K20" s="23">
        <v>3751000</v>
      </c>
      <c r="M20" s="23">
        <v>47381120722</v>
      </c>
      <c r="O20" s="23">
        <v>21736507856</v>
      </c>
      <c r="Q20" s="115">
        <v>25644612866</v>
      </c>
      <c r="R20" s="115"/>
    </row>
    <row r="21" spans="1:18" ht="21.75" customHeight="1" x14ac:dyDescent="0.2">
      <c r="A21" s="8" t="s">
        <v>66</v>
      </c>
      <c r="C21" s="23">
        <v>5400000</v>
      </c>
      <c r="E21" s="23">
        <v>27595028700</v>
      </c>
      <c r="G21" s="23">
        <v>26097338434</v>
      </c>
      <c r="I21" s="23">
        <v>1497690265</v>
      </c>
      <c r="K21" s="23">
        <v>5400000</v>
      </c>
      <c r="M21" s="23">
        <v>27595028700</v>
      </c>
      <c r="O21" s="23">
        <v>26097338434</v>
      </c>
      <c r="Q21" s="115">
        <v>1497690265</v>
      </c>
      <c r="R21" s="115"/>
    </row>
    <row r="22" spans="1:18" ht="21.75" customHeight="1" x14ac:dyDescent="0.2">
      <c r="A22" s="8" t="s">
        <v>59</v>
      </c>
      <c r="C22" s="23">
        <v>303003995</v>
      </c>
      <c r="E22" s="23">
        <v>570054723728</v>
      </c>
      <c r="G22" s="23">
        <v>559230899860</v>
      </c>
      <c r="I22" s="23">
        <v>10823823868</v>
      </c>
      <c r="K22" s="23">
        <v>303003995</v>
      </c>
      <c r="M22" s="23">
        <v>570054723728</v>
      </c>
      <c r="O22" s="23">
        <v>539086560994</v>
      </c>
      <c r="Q22" s="115">
        <v>30968162734</v>
      </c>
      <c r="R22" s="115"/>
    </row>
    <row r="23" spans="1:18" ht="21.75" customHeight="1" x14ac:dyDescent="0.2">
      <c r="A23" s="8" t="s">
        <v>70</v>
      </c>
      <c r="C23" s="23">
        <v>3605721</v>
      </c>
      <c r="E23" s="23">
        <v>28801682652</v>
      </c>
      <c r="G23" s="23">
        <v>29970459942</v>
      </c>
      <c r="I23" s="23">
        <v>-1168777289</v>
      </c>
      <c r="K23" s="23">
        <v>3605721</v>
      </c>
      <c r="M23" s="23">
        <v>28801682652</v>
      </c>
      <c r="O23" s="23">
        <v>29970459942</v>
      </c>
      <c r="Q23" s="115">
        <v>-1168777289</v>
      </c>
      <c r="R23" s="115"/>
    </row>
    <row r="24" spans="1:18" ht="21.75" customHeight="1" x14ac:dyDescent="0.2">
      <c r="A24" s="108" t="s">
        <v>24</v>
      </c>
      <c r="B24" s="110"/>
      <c r="C24" s="109">
        <v>7000000</v>
      </c>
      <c r="D24" s="110"/>
      <c r="E24" s="109">
        <v>37994018300</v>
      </c>
      <c r="F24" s="110"/>
      <c r="G24" s="109">
        <v>44251122564</v>
      </c>
      <c r="H24" s="110"/>
      <c r="I24" s="109">
        <v>-6257104264</v>
      </c>
      <c r="K24" s="23">
        <v>7000000</v>
      </c>
      <c r="M24" s="23">
        <v>37994018300</v>
      </c>
      <c r="O24" s="23">
        <v>21476691885</v>
      </c>
      <c r="Q24" s="115">
        <v>16517326415</v>
      </c>
      <c r="R24" s="115"/>
    </row>
    <row r="25" spans="1:18" ht="21.75" customHeight="1" x14ac:dyDescent="0.2">
      <c r="A25" s="108" t="s">
        <v>71</v>
      </c>
      <c r="B25" s="110"/>
      <c r="C25" s="109">
        <v>993000</v>
      </c>
      <c r="D25" s="110"/>
      <c r="E25" s="109">
        <v>35107098039</v>
      </c>
      <c r="F25" s="110"/>
      <c r="G25" s="109">
        <v>29968327172</v>
      </c>
      <c r="H25" s="110"/>
      <c r="I25" s="109">
        <v>5138770867</v>
      </c>
      <c r="K25" s="23">
        <v>993000</v>
      </c>
      <c r="M25" s="23">
        <v>35107098039</v>
      </c>
      <c r="O25" s="23">
        <v>29968327172</v>
      </c>
      <c r="Q25" s="115">
        <v>5138770867</v>
      </c>
      <c r="R25" s="115"/>
    </row>
    <row r="26" spans="1:18" ht="21.75" customHeight="1" x14ac:dyDescent="0.2">
      <c r="A26" s="108" t="s">
        <v>67</v>
      </c>
      <c r="B26" s="110"/>
      <c r="C26" s="109">
        <v>2100000</v>
      </c>
      <c r="D26" s="110"/>
      <c r="E26" s="109">
        <v>25838710800</v>
      </c>
      <c r="F26" s="110"/>
      <c r="G26" s="109">
        <v>29225067156</v>
      </c>
      <c r="H26" s="110"/>
      <c r="I26" s="109">
        <v>-3386356356</v>
      </c>
      <c r="K26" s="23">
        <v>2100000</v>
      </c>
      <c r="M26" s="23">
        <v>25838710800</v>
      </c>
      <c r="O26" s="23">
        <v>29225067156</v>
      </c>
      <c r="Q26" s="115">
        <v>-3386356356</v>
      </c>
      <c r="R26" s="115"/>
    </row>
    <row r="27" spans="1:18" ht="21.75" customHeight="1" x14ac:dyDescent="0.2">
      <c r="A27" s="108" t="s">
        <v>27</v>
      </c>
      <c r="B27" s="110"/>
      <c r="C27" s="109">
        <v>940646</v>
      </c>
      <c r="D27" s="110"/>
      <c r="E27" s="109">
        <v>32098759592</v>
      </c>
      <c r="F27" s="110"/>
      <c r="G27" s="109">
        <v>28065425645</v>
      </c>
      <c r="H27" s="110"/>
      <c r="I27" s="109">
        <v>4033333947</v>
      </c>
      <c r="K27" s="23">
        <v>940646</v>
      </c>
      <c r="M27" s="23">
        <v>32098759592</v>
      </c>
      <c r="O27" s="23">
        <v>26601193294</v>
      </c>
      <c r="Q27" s="115">
        <v>5497566298</v>
      </c>
      <c r="R27" s="115"/>
    </row>
    <row r="28" spans="1:18" ht="21.75" customHeight="1" x14ac:dyDescent="0.2">
      <c r="A28" s="108" t="s">
        <v>30</v>
      </c>
      <c r="B28" s="110"/>
      <c r="C28" s="109">
        <v>20976025</v>
      </c>
      <c r="D28" s="110"/>
      <c r="E28" s="109">
        <v>52929697670</v>
      </c>
      <c r="F28" s="110"/>
      <c r="G28" s="109">
        <v>45270189710</v>
      </c>
      <c r="H28" s="110"/>
      <c r="I28" s="109">
        <v>7659507960</v>
      </c>
      <c r="K28" s="23">
        <v>20976025</v>
      </c>
      <c r="M28" s="23">
        <v>52929697670</v>
      </c>
      <c r="O28" s="23">
        <v>46558769544</v>
      </c>
      <c r="Q28" s="115">
        <v>6370928126</v>
      </c>
      <c r="R28" s="115"/>
    </row>
    <row r="29" spans="1:18" ht="21.75" customHeight="1" x14ac:dyDescent="0.2">
      <c r="A29" s="108" t="s">
        <v>38</v>
      </c>
      <c r="B29" s="110"/>
      <c r="C29" s="109">
        <v>29700000</v>
      </c>
      <c r="D29" s="110"/>
      <c r="E29" s="109">
        <v>84963217977</v>
      </c>
      <c r="F29" s="110"/>
      <c r="G29" s="109">
        <v>64186572582</v>
      </c>
      <c r="H29" s="110"/>
      <c r="I29" s="109">
        <v>20776645395</v>
      </c>
      <c r="K29" s="23">
        <v>29700000</v>
      </c>
      <c r="M29" s="23">
        <v>84963217977</v>
      </c>
      <c r="O29" s="23">
        <v>48302016741</v>
      </c>
      <c r="Q29" s="115">
        <v>36661201236</v>
      </c>
      <c r="R29" s="115"/>
    </row>
    <row r="30" spans="1:18" ht="21.75" customHeight="1" x14ac:dyDescent="0.2">
      <c r="A30" s="8" t="s">
        <v>41</v>
      </c>
      <c r="C30" s="23">
        <v>10000</v>
      </c>
      <c r="E30" s="23">
        <v>4276683</v>
      </c>
      <c r="G30" s="23">
        <v>4276683</v>
      </c>
      <c r="I30" s="23">
        <v>0</v>
      </c>
      <c r="K30" s="23">
        <v>10000</v>
      </c>
      <c r="M30" s="23">
        <v>4276683</v>
      </c>
      <c r="O30" s="23">
        <v>4276683</v>
      </c>
      <c r="Q30" s="115">
        <v>0</v>
      </c>
      <c r="R30" s="115"/>
    </row>
    <row r="31" spans="1:18" ht="21.75" customHeight="1" x14ac:dyDescent="0.2">
      <c r="A31" s="8" t="s">
        <v>42</v>
      </c>
      <c r="C31" s="23">
        <v>10000</v>
      </c>
      <c r="E31" s="23">
        <v>4316374</v>
      </c>
      <c r="G31" s="23">
        <v>4316374</v>
      </c>
      <c r="I31" s="23">
        <v>0</v>
      </c>
      <c r="K31" s="23">
        <v>10000</v>
      </c>
      <c r="M31" s="23">
        <v>4316374</v>
      </c>
      <c r="O31" s="23">
        <v>4316374</v>
      </c>
      <c r="Q31" s="115">
        <v>0</v>
      </c>
      <c r="R31" s="115"/>
    </row>
    <row r="32" spans="1:18" ht="21.75" customHeight="1" x14ac:dyDescent="0.2">
      <c r="A32" s="8" t="s">
        <v>43</v>
      </c>
      <c r="C32" s="23">
        <v>10000</v>
      </c>
      <c r="E32" s="23">
        <v>12066003</v>
      </c>
      <c r="G32" s="23">
        <v>12066003</v>
      </c>
      <c r="I32" s="23">
        <v>0</v>
      </c>
      <c r="K32" s="23">
        <v>10000</v>
      </c>
      <c r="M32" s="23">
        <v>12066003</v>
      </c>
      <c r="O32" s="23">
        <v>12066003</v>
      </c>
      <c r="Q32" s="115">
        <v>0</v>
      </c>
      <c r="R32" s="115"/>
    </row>
    <row r="33" spans="1:18" ht="21.75" customHeight="1" x14ac:dyDescent="0.2">
      <c r="A33" s="8" t="s">
        <v>44</v>
      </c>
      <c r="C33" s="23">
        <v>10000</v>
      </c>
      <c r="E33" s="23">
        <v>6876431</v>
      </c>
      <c r="G33" s="23">
        <v>6876431</v>
      </c>
      <c r="I33" s="23">
        <v>0</v>
      </c>
      <c r="K33" s="23">
        <v>10000</v>
      </c>
      <c r="M33" s="23">
        <v>6876431</v>
      </c>
      <c r="O33" s="23">
        <v>6876431</v>
      </c>
      <c r="Q33" s="115">
        <v>0</v>
      </c>
      <c r="R33" s="115"/>
    </row>
    <row r="34" spans="1:18" ht="21.75" customHeight="1" x14ac:dyDescent="0.2">
      <c r="A34" s="8" t="s">
        <v>45</v>
      </c>
      <c r="C34" s="23">
        <v>10000</v>
      </c>
      <c r="E34" s="23">
        <v>11688940</v>
      </c>
      <c r="G34" s="23">
        <v>11688940</v>
      </c>
      <c r="I34" s="23">
        <v>0</v>
      </c>
      <c r="K34" s="23">
        <v>10000</v>
      </c>
      <c r="M34" s="23">
        <v>11688940</v>
      </c>
      <c r="O34" s="23">
        <v>11688940</v>
      </c>
      <c r="Q34" s="115">
        <v>0</v>
      </c>
      <c r="R34" s="115"/>
    </row>
    <row r="35" spans="1:18" ht="21.75" customHeight="1" x14ac:dyDescent="0.2">
      <c r="A35" s="8" t="s">
        <v>46</v>
      </c>
      <c r="C35" s="23">
        <v>10000</v>
      </c>
      <c r="E35" s="23">
        <v>19736250</v>
      </c>
      <c r="G35" s="23">
        <v>19736250</v>
      </c>
      <c r="I35" s="23">
        <v>0</v>
      </c>
      <c r="K35" s="23">
        <v>10000</v>
      </c>
      <c r="M35" s="23">
        <v>19736250</v>
      </c>
      <c r="O35" s="23">
        <v>19736250</v>
      </c>
      <c r="Q35" s="115">
        <v>0</v>
      </c>
      <c r="R35" s="115"/>
    </row>
    <row r="36" spans="1:18" ht="21.75" customHeight="1" x14ac:dyDescent="0.2">
      <c r="A36" s="8" t="s">
        <v>33</v>
      </c>
      <c r="C36" s="23">
        <v>10000</v>
      </c>
      <c r="E36" s="23">
        <v>6836740</v>
      </c>
      <c r="G36" s="23">
        <v>6836740</v>
      </c>
      <c r="I36" s="23">
        <v>0</v>
      </c>
      <c r="K36" s="23">
        <v>10000</v>
      </c>
      <c r="M36" s="23">
        <v>6836740</v>
      </c>
      <c r="O36" s="23">
        <v>6836740</v>
      </c>
      <c r="Q36" s="115">
        <v>0</v>
      </c>
      <c r="R36" s="115"/>
    </row>
    <row r="37" spans="1:18" ht="21.75" customHeight="1" x14ac:dyDescent="0.2">
      <c r="A37" s="8" t="s">
        <v>47</v>
      </c>
      <c r="C37" s="23">
        <v>10000</v>
      </c>
      <c r="E37" s="23">
        <v>12909432</v>
      </c>
      <c r="G37" s="23">
        <v>12909432</v>
      </c>
      <c r="I37" s="23">
        <v>0</v>
      </c>
      <c r="K37" s="23">
        <v>10000</v>
      </c>
      <c r="M37" s="23">
        <v>12909432</v>
      </c>
      <c r="O37" s="23">
        <v>12909432</v>
      </c>
      <c r="Q37" s="115">
        <v>0</v>
      </c>
      <c r="R37" s="115"/>
    </row>
    <row r="38" spans="1:18" ht="21.75" customHeight="1" x14ac:dyDescent="0.2">
      <c r="A38" s="8" t="s">
        <v>48</v>
      </c>
      <c r="C38" s="23">
        <v>10000</v>
      </c>
      <c r="E38" s="23">
        <v>5973465</v>
      </c>
      <c r="G38" s="23">
        <v>5973465</v>
      </c>
      <c r="I38" s="23">
        <v>0</v>
      </c>
      <c r="K38" s="23">
        <v>10000</v>
      </c>
      <c r="M38" s="23">
        <v>5973465</v>
      </c>
      <c r="O38" s="23">
        <v>5973465</v>
      </c>
      <c r="Q38" s="115">
        <v>0</v>
      </c>
      <c r="R38" s="115"/>
    </row>
    <row r="39" spans="1:18" ht="21.75" customHeight="1" x14ac:dyDescent="0.2">
      <c r="A39" s="8" t="s">
        <v>49</v>
      </c>
      <c r="C39" s="23">
        <v>10000</v>
      </c>
      <c r="E39" s="23">
        <v>13385722</v>
      </c>
      <c r="G39" s="23">
        <v>13385722</v>
      </c>
      <c r="I39" s="23">
        <v>0</v>
      </c>
      <c r="K39" s="23">
        <v>10000</v>
      </c>
      <c r="M39" s="23">
        <v>13385722</v>
      </c>
      <c r="O39" s="23">
        <v>13385722</v>
      </c>
      <c r="Q39" s="115">
        <v>0</v>
      </c>
      <c r="R39" s="115"/>
    </row>
    <row r="40" spans="1:18" ht="21.75" customHeight="1" x14ac:dyDescent="0.2">
      <c r="A40" s="8" t="s">
        <v>50</v>
      </c>
      <c r="C40" s="23">
        <v>10000</v>
      </c>
      <c r="E40" s="23">
        <v>5824624</v>
      </c>
      <c r="G40" s="23">
        <v>5824624</v>
      </c>
      <c r="I40" s="23">
        <v>0</v>
      </c>
      <c r="K40" s="23">
        <v>10000</v>
      </c>
      <c r="M40" s="23">
        <v>5824624</v>
      </c>
      <c r="O40" s="23">
        <v>5824624</v>
      </c>
      <c r="Q40" s="115">
        <v>0</v>
      </c>
      <c r="R40" s="115"/>
    </row>
    <row r="41" spans="1:18" ht="21.75" customHeight="1" x14ac:dyDescent="0.2">
      <c r="A41" s="8" t="s">
        <v>51</v>
      </c>
      <c r="C41" s="23">
        <v>10000</v>
      </c>
      <c r="E41" s="23">
        <v>9714323</v>
      </c>
      <c r="G41" s="23">
        <v>9714323</v>
      </c>
      <c r="I41" s="23">
        <v>0</v>
      </c>
      <c r="K41" s="23">
        <v>10000</v>
      </c>
      <c r="M41" s="23">
        <v>9714323</v>
      </c>
      <c r="O41" s="23">
        <v>9714323</v>
      </c>
      <c r="Q41" s="115">
        <v>0</v>
      </c>
      <c r="R41" s="115"/>
    </row>
    <row r="42" spans="1:18" ht="21.75" customHeight="1" x14ac:dyDescent="0.2">
      <c r="A42" s="8" t="s">
        <v>52</v>
      </c>
      <c r="C42" s="23">
        <v>10000</v>
      </c>
      <c r="E42" s="23">
        <v>12562138</v>
      </c>
      <c r="G42" s="23">
        <v>12562138</v>
      </c>
      <c r="I42" s="23">
        <v>0</v>
      </c>
      <c r="K42" s="23">
        <v>10000</v>
      </c>
      <c r="M42" s="23">
        <v>12562138</v>
      </c>
      <c r="O42" s="23">
        <v>12562138</v>
      </c>
      <c r="Q42" s="115">
        <v>0</v>
      </c>
      <c r="R42" s="115"/>
    </row>
    <row r="43" spans="1:18" ht="21.75" customHeight="1" x14ac:dyDescent="0.2">
      <c r="A43" s="8" t="s">
        <v>55</v>
      </c>
      <c r="C43" s="23">
        <v>10000</v>
      </c>
      <c r="E43" s="23">
        <v>4306451</v>
      </c>
      <c r="G43" s="23">
        <v>4306451</v>
      </c>
      <c r="I43" s="23">
        <v>0</v>
      </c>
      <c r="K43" s="23">
        <v>10000</v>
      </c>
      <c r="M43" s="23">
        <v>4306451</v>
      </c>
      <c r="O43" s="23">
        <v>4306451</v>
      </c>
      <c r="Q43" s="115">
        <v>0</v>
      </c>
      <c r="R43" s="115"/>
    </row>
    <row r="44" spans="1:18" ht="21.75" customHeight="1" x14ac:dyDescent="0.2">
      <c r="A44" s="8" t="s">
        <v>35</v>
      </c>
      <c r="C44" s="23">
        <v>10000</v>
      </c>
      <c r="E44" s="23">
        <v>4266761</v>
      </c>
      <c r="G44" s="23">
        <v>4266761</v>
      </c>
      <c r="I44" s="23">
        <v>0</v>
      </c>
      <c r="K44" s="23">
        <v>10000</v>
      </c>
      <c r="M44" s="23">
        <v>4266761</v>
      </c>
      <c r="O44" s="23">
        <v>4266761</v>
      </c>
      <c r="Q44" s="115">
        <v>0</v>
      </c>
      <c r="R44" s="115"/>
    </row>
    <row r="45" spans="1:18" ht="21.75" customHeight="1" x14ac:dyDescent="0.2">
      <c r="A45" s="8" t="s">
        <v>36</v>
      </c>
      <c r="C45" s="23">
        <v>10000</v>
      </c>
      <c r="E45" s="23">
        <v>4286606</v>
      </c>
      <c r="G45" s="23">
        <v>4286606</v>
      </c>
      <c r="I45" s="23">
        <v>0</v>
      </c>
      <c r="K45" s="23">
        <v>10000</v>
      </c>
      <c r="M45" s="23">
        <v>4286606</v>
      </c>
      <c r="O45" s="23">
        <v>4286606</v>
      </c>
      <c r="Q45" s="115">
        <v>0</v>
      </c>
      <c r="R45" s="115"/>
    </row>
    <row r="46" spans="1:18" ht="21.75" customHeight="1" x14ac:dyDescent="0.2">
      <c r="A46" s="8" t="s">
        <v>37</v>
      </c>
      <c r="C46" s="23">
        <v>10000</v>
      </c>
      <c r="E46" s="23">
        <v>10914970</v>
      </c>
      <c r="G46" s="23">
        <v>10914970</v>
      </c>
      <c r="I46" s="23">
        <v>0</v>
      </c>
      <c r="K46" s="23">
        <v>10000</v>
      </c>
      <c r="M46" s="23">
        <v>10914970</v>
      </c>
      <c r="O46" s="23">
        <v>10914970</v>
      </c>
      <c r="Q46" s="115">
        <v>0</v>
      </c>
      <c r="R46" s="115"/>
    </row>
    <row r="47" spans="1:18" ht="21.75" customHeight="1" x14ac:dyDescent="0.2">
      <c r="A47" s="8" t="s">
        <v>53</v>
      </c>
      <c r="C47" s="23">
        <v>10000</v>
      </c>
      <c r="E47" s="23">
        <v>4286606</v>
      </c>
      <c r="G47" s="23">
        <v>4286606</v>
      </c>
      <c r="I47" s="23">
        <v>0</v>
      </c>
      <c r="K47" s="23">
        <v>10000</v>
      </c>
      <c r="M47" s="23">
        <v>4286606</v>
      </c>
      <c r="O47" s="23">
        <v>4286606</v>
      </c>
      <c r="Q47" s="115">
        <v>0</v>
      </c>
      <c r="R47" s="115"/>
    </row>
    <row r="48" spans="1:18" ht="21.75" customHeight="1" x14ac:dyDescent="0.2">
      <c r="A48" s="8" t="s">
        <v>34</v>
      </c>
      <c r="C48" s="23">
        <v>10000</v>
      </c>
      <c r="E48" s="23">
        <v>9148729</v>
      </c>
      <c r="G48" s="23">
        <v>9148729</v>
      </c>
      <c r="I48" s="23">
        <v>0</v>
      </c>
      <c r="K48" s="23">
        <v>10000</v>
      </c>
      <c r="M48" s="23">
        <v>9148729</v>
      </c>
      <c r="O48" s="23">
        <v>9148729</v>
      </c>
      <c r="Q48" s="115">
        <v>0</v>
      </c>
      <c r="R48" s="115"/>
    </row>
    <row r="49" spans="1:18" ht="21.75" customHeight="1" x14ac:dyDescent="0.2">
      <c r="A49" s="8" t="s">
        <v>54</v>
      </c>
      <c r="C49" s="23">
        <v>10000</v>
      </c>
      <c r="E49" s="23">
        <v>5080422</v>
      </c>
      <c r="G49" s="23">
        <v>5080422</v>
      </c>
      <c r="I49" s="23">
        <v>0</v>
      </c>
      <c r="K49" s="23">
        <v>10000</v>
      </c>
      <c r="M49" s="23">
        <v>5080422</v>
      </c>
      <c r="O49" s="23">
        <v>5080422</v>
      </c>
      <c r="Q49" s="115">
        <v>0</v>
      </c>
      <c r="R49" s="115"/>
    </row>
    <row r="50" spans="1:18" ht="21.75" customHeight="1" x14ac:dyDescent="0.2">
      <c r="A50" s="8" t="s">
        <v>56</v>
      </c>
      <c r="C50" s="23">
        <v>10000</v>
      </c>
      <c r="E50" s="23">
        <v>12016389</v>
      </c>
      <c r="G50" s="23">
        <v>12016389</v>
      </c>
      <c r="I50" s="23">
        <v>0</v>
      </c>
      <c r="K50" s="23">
        <v>10000</v>
      </c>
      <c r="M50" s="23">
        <v>12016389</v>
      </c>
      <c r="O50" s="23">
        <v>12016389</v>
      </c>
      <c r="Q50" s="115">
        <v>0</v>
      </c>
      <c r="R50" s="115"/>
    </row>
    <row r="51" spans="1:18" ht="21.75" customHeight="1" x14ac:dyDescent="0.2">
      <c r="A51" s="8" t="s">
        <v>62</v>
      </c>
      <c r="C51" s="23">
        <v>16449233</v>
      </c>
      <c r="E51" s="23">
        <v>72306816300</v>
      </c>
      <c r="G51" s="23">
        <v>69348181609</v>
      </c>
      <c r="I51" s="109">
        <v>2958634691</v>
      </c>
      <c r="K51" s="23">
        <v>16449233</v>
      </c>
      <c r="M51" s="23">
        <v>72306816300</v>
      </c>
      <c r="O51" s="23">
        <v>69348181609</v>
      </c>
      <c r="Q51" s="115">
        <v>2958634691</v>
      </c>
      <c r="R51" s="115"/>
    </row>
    <row r="52" spans="1:18" ht="21.75" customHeight="1" x14ac:dyDescent="0.2">
      <c r="A52" s="8" t="s">
        <v>99</v>
      </c>
      <c r="C52" s="23">
        <v>115000</v>
      </c>
      <c r="E52" s="23">
        <v>58836249664</v>
      </c>
      <c r="G52" s="23">
        <v>53530994880</v>
      </c>
      <c r="I52" s="23">
        <v>5305254784</v>
      </c>
      <c r="K52" s="23">
        <v>115000</v>
      </c>
      <c r="M52" s="23">
        <v>58836249664</v>
      </c>
      <c r="O52" s="23">
        <v>29631819701</v>
      </c>
      <c r="Q52" s="115">
        <v>29204429963</v>
      </c>
      <c r="R52" s="115"/>
    </row>
    <row r="53" spans="1:18" ht="21.75" customHeight="1" x14ac:dyDescent="0.2">
      <c r="A53" s="8" t="s">
        <v>106</v>
      </c>
      <c r="C53" s="23">
        <v>14482958</v>
      </c>
      <c r="E53" s="23">
        <v>162513271718</v>
      </c>
      <c r="G53" s="23">
        <v>150709640948</v>
      </c>
      <c r="I53" s="23">
        <v>11803630770</v>
      </c>
      <c r="K53" s="23">
        <v>14482958</v>
      </c>
      <c r="M53" s="23">
        <v>162513271718</v>
      </c>
      <c r="O53" s="23">
        <v>149999996006</v>
      </c>
      <c r="Q53" s="115">
        <v>12513275712</v>
      </c>
      <c r="R53" s="115"/>
    </row>
    <row r="54" spans="1:18" ht="21.75" customHeight="1" x14ac:dyDescent="0.2">
      <c r="A54" s="8" t="s">
        <v>31</v>
      </c>
      <c r="C54" s="23">
        <v>2338000</v>
      </c>
      <c r="E54" s="23">
        <v>52105566259</v>
      </c>
      <c r="G54" s="23">
        <v>31017427466</v>
      </c>
      <c r="I54" s="23">
        <v>21088138793</v>
      </c>
      <c r="K54" s="23">
        <v>2338000</v>
      </c>
      <c r="M54" s="23">
        <v>52105566259</v>
      </c>
      <c r="O54" s="23">
        <v>11941825570</v>
      </c>
      <c r="Q54" s="115">
        <v>40163740689</v>
      </c>
      <c r="R54" s="115"/>
    </row>
    <row r="55" spans="1:18" ht="21.75" customHeight="1" x14ac:dyDescent="0.2">
      <c r="A55" s="8" t="s">
        <v>25</v>
      </c>
      <c r="C55" s="23">
        <v>980000</v>
      </c>
      <c r="E55" s="23">
        <v>46481895880</v>
      </c>
      <c r="G55" s="23">
        <v>43243721962</v>
      </c>
      <c r="I55" s="23">
        <v>3238173917</v>
      </c>
      <c r="K55" s="23">
        <v>980000</v>
      </c>
      <c r="M55" s="23">
        <v>46481895880</v>
      </c>
      <c r="O55" s="23">
        <v>51246776420</v>
      </c>
      <c r="Q55" s="115">
        <v>-4764880540</v>
      </c>
      <c r="R55" s="115"/>
    </row>
    <row r="56" spans="1:18" ht="21.75" customHeight="1" x14ac:dyDescent="0.2">
      <c r="A56" s="8" t="s">
        <v>58</v>
      </c>
      <c r="C56" s="23">
        <v>5872208</v>
      </c>
      <c r="E56" s="23">
        <v>50343688789</v>
      </c>
      <c r="G56" s="23">
        <v>30590783118</v>
      </c>
      <c r="I56" s="23">
        <v>19752905671</v>
      </c>
      <c r="K56" s="23">
        <v>5872208</v>
      </c>
      <c r="M56" s="23">
        <v>50343688789</v>
      </c>
      <c r="O56" s="23">
        <v>19793693381</v>
      </c>
      <c r="Q56" s="115">
        <v>30549995408</v>
      </c>
      <c r="R56" s="115"/>
    </row>
    <row r="57" spans="1:18" ht="21.75" customHeight="1" x14ac:dyDescent="0.2">
      <c r="A57" s="8" t="s">
        <v>60</v>
      </c>
      <c r="C57" s="23">
        <v>1466666</v>
      </c>
      <c r="E57" s="23">
        <v>10172747416</v>
      </c>
      <c r="G57" s="23">
        <v>7727795247</v>
      </c>
      <c r="I57" s="23">
        <v>2444952169</v>
      </c>
      <c r="K57" s="23">
        <v>1466666</v>
      </c>
      <c r="M57" s="23">
        <v>10172747416</v>
      </c>
      <c r="O57" s="23">
        <v>5167872113</v>
      </c>
      <c r="Q57" s="115">
        <v>5004875303</v>
      </c>
      <c r="R57" s="115"/>
    </row>
    <row r="58" spans="1:18" ht="21.75" customHeight="1" x14ac:dyDescent="0.2">
      <c r="A58" s="8" t="s">
        <v>68</v>
      </c>
      <c r="C58" s="23">
        <v>800000</v>
      </c>
      <c r="E58" s="23">
        <v>30276142240</v>
      </c>
      <c r="G58" s="23">
        <v>29309873590</v>
      </c>
      <c r="I58" s="23">
        <v>966268649</v>
      </c>
      <c r="K58" s="23">
        <v>800000</v>
      </c>
      <c r="M58" s="23">
        <v>30276142240</v>
      </c>
      <c r="O58" s="23">
        <v>29309873590</v>
      </c>
      <c r="Q58" s="115">
        <v>966268649</v>
      </c>
      <c r="R58" s="115"/>
    </row>
    <row r="59" spans="1:18" ht="21.75" customHeight="1" x14ac:dyDescent="0.2">
      <c r="A59" s="8" t="s">
        <v>69</v>
      </c>
      <c r="C59" s="23">
        <v>3900000</v>
      </c>
      <c r="E59" s="23">
        <v>30068757810</v>
      </c>
      <c r="G59" s="23">
        <v>29913883740</v>
      </c>
      <c r="I59" s="23">
        <v>154874069</v>
      </c>
      <c r="K59" s="23">
        <v>3900000</v>
      </c>
      <c r="M59" s="23">
        <v>30068757810</v>
      </c>
      <c r="O59" s="23">
        <v>29913883740</v>
      </c>
      <c r="Q59" s="115">
        <v>154874069</v>
      </c>
      <c r="R59" s="115"/>
    </row>
    <row r="60" spans="1:18" ht="21.75" customHeight="1" x14ac:dyDescent="0.2">
      <c r="A60" s="8" t="s">
        <v>65</v>
      </c>
      <c r="C60" s="23">
        <v>10666000</v>
      </c>
      <c r="E60" s="23">
        <v>44133411089</v>
      </c>
      <c r="G60" s="23">
        <v>35825573023</v>
      </c>
      <c r="I60" s="23">
        <v>8307838066</v>
      </c>
      <c r="K60" s="23">
        <v>10666000</v>
      </c>
      <c r="M60" s="23">
        <v>44133411089</v>
      </c>
      <c r="O60" s="23">
        <v>35825573023</v>
      </c>
      <c r="Q60" s="115">
        <v>8307838066</v>
      </c>
      <c r="R60" s="115"/>
    </row>
    <row r="61" spans="1:18" ht="21.75" customHeight="1" x14ac:dyDescent="0.2">
      <c r="A61" s="8" t="s">
        <v>101</v>
      </c>
      <c r="C61" s="23">
        <v>3600000</v>
      </c>
      <c r="E61" s="23">
        <v>77286630960</v>
      </c>
      <c r="G61" s="23">
        <v>65800310400</v>
      </c>
      <c r="I61" s="23">
        <v>11486320560</v>
      </c>
      <c r="K61" s="23">
        <v>3600000</v>
      </c>
      <c r="M61" s="23">
        <v>77286630960</v>
      </c>
      <c r="O61" s="23">
        <v>61551305640</v>
      </c>
      <c r="Q61" s="115">
        <v>15735325320</v>
      </c>
      <c r="R61" s="115"/>
    </row>
    <row r="62" spans="1:18" ht="21.75" customHeight="1" x14ac:dyDescent="0.2">
      <c r="A62" s="8" t="s">
        <v>104</v>
      </c>
      <c r="C62" s="23">
        <v>2895076</v>
      </c>
      <c r="E62" s="23">
        <v>83740791278</v>
      </c>
      <c r="G62" s="23">
        <v>73952718817</v>
      </c>
      <c r="I62" s="23">
        <v>9788072461</v>
      </c>
      <c r="K62" s="23">
        <v>2895076</v>
      </c>
      <c r="M62" s="23">
        <v>83740791278</v>
      </c>
      <c r="O62" s="23">
        <v>69999984701</v>
      </c>
      <c r="Q62" s="115">
        <v>13740806577</v>
      </c>
      <c r="R62" s="115"/>
    </row>
    <row r="63" spans="1:18" ht="21.75" customHeight="1" x14ac:dyDescent="0.2">
      <c r="A63" s="8" t="s">
        <v>102</v>
      </c>
      <c r="C63" s="23">
        <v>10000000</v>
      </c>
      <c r="E63" s="23">
        <v>189682108000</v>
      </c>
      <c r="G63" s="23">
        <v>168207908000</v>
      </c>
      <c r="I63" s="23">
        <v>21474200000</v>
      </c>
      <c r="K63" s="23">
        <v>10000000</v>
      </c>
      <c r="M63" s="23">
        <v>189682108000</v>
      </c>
      <c r="O63" s="23">
        <v>166549900000</v>
      </c>
      <c r="Q63" s="115">
        <v>23132208000</v>
      </c>
      <c r="R63" s="115"/>
    </row>
    <row r="64" spans="1:18" ht="21.75" customHeight="1" x14ac:dyDescent="0.2">
      <c r="A64" s="8" t="s">
        <v>105</v>
      </c>
      <c r="C64" s="23">
        <v>2395638</v>
      </c>
      <c r="E64" s="23">
        <v>44971984990</v>
      </c>
      <c r="G64" s="23">
        <v>40251063129</v>
      </c>
      <c r="I64" s="23">
        <v>4720921861</v>
      </c>
      <c r="K64" s="23">
        <v>2395638</v>
      </c>
      <c r="M64" s="23">
        <v>44971984990</v>
      </c>
      <c r="O64" s="23">
        <v>39999997284</v>
      </c>
      <c r="Q64" s="115">
        <v>4971987706</v>
      </c>
      <c r="R64" s="115"/>
    </row>
    <row r="65" spans="1:18" ht="21.75" customHeight="1" x14ac:dyDescent="0.2">
      <c r="A65" s="8" t="s">
        <v>103</v>
      </c>
      <c r="C65" s="23">
        <v>5338755</v>
      </c>
      <c r="E65" s="23">
        <v>124415823219</v>
      </c>
      <c r="G65" s="23">
        <v>98806127267</v>
      </c>
      <c r="I65" s="23">
        <v>25609695952</v>
      </c>
      <c r="K65" s="23">
        <v>5338755</v>
      </c>
      <c r="M65" s="23">
        <v>124415823219</v>
      </c>
      <c r="O65" s="23">
        <v>99999989270</v>
      </c>
      <c r="Q65" s="115">
        <v>24415833949</v>
      </c>
      <c r="R65" s="115"/>
    </row>
    <row r="66" spans="1:18" ht="21.75" customHeight="1" x14ac:dyDescent="0.2">
      <c r="A66" s="8" t="s">
        <v>100</v>
      </c>
      <c r="C66" s="23">
        <v>17680000</v>
      </c>
      <c r="E66" s="23">
        <v>292072125488</v>
      </c>
      <c r="G66" s="23">
        <v>237266708536</v>
      </c>
      <c r="I66" s="23">
        <v>54805416952</v>
      </c>
      <c r="K66" s="23">
        <v>17680000</v>
      </c>
      <c r="M66" s="23">
        <v>292072125488</v>
      </c>
      <c r="O66" s="23">
        <v>174196640120</v>
      </c>
      <c r="Q66" s="115">
        <v>117875485368</v>
      </c>
      <c r="R66" s="115"/>
    </row>
    <row r="67" spans="1:18" ht="21.75" customHeight="1" x14ac:dyDescent="0.2">
      <c r="A67" s="8" t="s">
        <v>109</v>
      </c>
      <c r="C67" s="23">
        <v>15335408</v>
      </c>
      <c r="E67" s="23">
        <v>174268555436</v>
      </c>
      <c r="G67" s="23">
        <v>159999992587</v>
      </c>
      <c r="I67" s="23">
        <v>14268562849</v>
      </c>
      <c r="K67" s="23">
        <v>15335408</v>
      </c>
      <c r="M67" s="23">
        <v>174268555436</v>
      </c>
      <c r="O67" s="23">
        <v>159999992587</v>
      </c>
      <c r="Q67" s="115">
        <v>14268562849</v>
      </c>
      <c r="R67" s="115"/>
    </row>
    <row r="68" spans="1:18" ht="21.75" customHeight="1" x14ac:dyDescent="0.2">
      <c r="A68" s="8" t="s">
        <v>108</v>
      </c>
      <c r="C68" s="23">
        <v>5000000</v>
      </c>
      <c r="E68" s="23">
        <v>49885000000</v>
      </c>
      <c r="G68" s="23">
        <v>50112250000</v>
      </c>
      <c r="I68" s="23">
        <v>-227249999</v>
      </c>
      <c r="K68" s="23">
        <v>5000000</v>
      </c>
      <c r="M68" s="23">
        <v>49885000000</v>
      </c>
      <c r="O68" s="23">
        <v>50112250000</v>
      </c>
      <c r="Q68" s="115">
        <v>-227249999</v>
      </c>
      <c r="R68" s="115"/>
    </row>
    <row r="69" spans="1:18" ht="21.75" customHeight="1" x14ac:dyDescent="0.2">
      <c r="A69" s="8" t="s">
        <v>107</v>
      </c>
      <c r="C69" s="23">
        <v>4994000</v>
      </c>
      <c r="E69" s="23">
        <v>49880072000</v>
      </c>
      <c r="G69" s="23">
        <v>49999928000</v>
      </c>
      <c r="I69" s="23">
        <v>-119855999</v>
      </c>
      <c r="K69" s="23">
        <v>4994000</v>
      </c>
      <c r="M69" s="23">
        <v>49880072000</v>
      </c>
      <c r="O69" s="23">
        <v>49999928000</v>
      </c>
      <c r="Q69" s="115">
        <v>-119855999</v>
      </c>
      <c r="R69" s="115"/>
    </row>
    <row r="70" spans="1:18" ht="21.75" customHeight="1" x14ac:dyDescent="0.2">
      <c r="A70" s="8" t="s">
        <v>144</v>
      </c>
      <c r="C70" s="23">
        <v>800000</v>
      </c>
      <c r="E70" s="23">
        <v>719608500000</v>
      </c>
      <c r="G70" s="23">
        <v>719608500000</v>
      </c>
      <c r="I70" s="23">
        <v>0</v>
      </c>
      <c r="K70" s="23">
        <v>800000</v>
      </c>
      <c r="M70" s="23">
        <v>719608500000</v>
      </c>
      <c r="O70" s="23">
        <v>799565000000</v>
      </c>
      <c r="Q70" s="115">
        <v>-79956499999</v>
      </c>
      <c r="R70" s="115"/>
    </row>
    <row r="71" spans="1:18" ht="21.75" customHeight="1" x14ac:dyDescent="0.2">
      <c r="A71" s="8" t="s">
        <v>138</v>
      </c>
      <c r="C71" s="23">
        <v>480000</v>
      </c>
      <c r="E71" s="23">
        <v>479739000000</v>
      </c>
      <c r="G71" s="23">
        <v>479739000000</v>
      </c>
      <c r="I71" s="23">
        <v>0</v>
      </c>
      <c r="K71" s="23">
        <v>480000</v>
      </c>
      <c r="M71" s="23">
        <v>479739000000</v>
      </c>
      <c r="O71" s="23">
        <v>479739000000</v>
      </c>
      <c r="Q71" s="115">
        <v>0</v>
      </c>
      <c r="R71" s="115"/>
    </row>
    <row r="72" spans="1:18" ht="21.75" customHeight="1" x14ac:dyDescent="0.2">
      <c r="A72" s="8" t="s">
        <v>123</v>
      </c>
      <c r="C72" s="23">
        <v>534464</v>
      </c>
      <c r="E72" s="23">
        <v>466344048747</v>
      </c>
      <c r="G72" s="23">
        <v>459287618328</v>
      </c>
      <c r="I72" s="23">
        <v>7056430419</v>
      </c>
      <c r="K72" s="23">
        <v>534464</v>
      </c>
      <c r="M72" s="23">
        <v>466344048747</v>
      </c>
      <c r="O72" s="23">
        <v>408642639678</v>
      </c>
      <c r="Q72" s="115">
        <v>57701409069</v>
      </c>
      <c r="R72" s="115"/>
    </row>
    <row r="73" spans="1:18" ht="21.75" customHeight="1" x14ac:dyDescent="0.2">
      <c r="A73" s="8" t="s">
        <v>147</v>
      </c>
      <c r="C73" s="23">
        <v>625000</v>
      </c>
      <c r="E73" s="23">
        <v>592606344992</v>
      </c>
      <c r="G73" s="23">
        <v>587241138910</v>
      </c>
      <c r="I73" s="23">
        <v>5365206082</v>
      </c>
      <c r="K73" s="23">
        <v>625000</v>
      </c>
      <c r="M73" s="23">
        <v>592606344992</v>
      </c>
      <c r="O73" s="23">
        <v>598767004276</v>
      </c>
      <c r="Q73" s="115">
        <v>-6160659283</v>
      </c>
      <c r="R73" s="115"/>
    </row>
    <row r="74" spans="1:18" ht="21.75" customHeight="1" x14ac:dyDescent="0.2">
      <c r="A74" s="8" t="s">
        <v>141</v>
      </c>
      <c r="C74" s="23">
        <v>1000000</v>
      </c>
      <c r="E74" s="23">
        <v>899510625000</v>
      </c>
      <c r="G74" s="23">
        <v>999456250000</v>
      </c>
      <c r="I74" s="23">
        <v>-99945624999</v>
      </c>
      <c r="K74" s="23">
        <v>1000000</v>
      </c>
      <c r="M74" s="23">
        <v>899510625000</v>
      </c>
      <c r="O74" s="23">
        <v>999456250000</v>
      </c>
      <c r="Q74" s="115">
        <v>-99945624999</v>
      </c>
      <c r="R74" s="115"/>
    </row>
    <row r="75" spans="1:18" ht="21.75" customHeight="1" x14ac:dyDescent="0.2">
      <c r="A75" s="8" t="s">
        <v>150</v>
      </c>
      <c r="C75" s="23">
        <v>209000</v>
      </c>
      <c r="E75" s="23">
        <v>176556179347</v>
      </c>
      <c r="G75" s="23">
        <v>175374509230</v>
      </c>
      <c r="I75" s="23">
        <v>1181670117</v>
      </c>
      <c r="K75" s="23">
        <v>209000</v>
      </c>
      <c r="M75" s="23">
        <v>176556179347</v>
      </c>
      <c r="O75" s="23">
        <v>171744691017</v>
      </c>
      <c r="Q75" s="115">
        <v>4811488330</v>
      </c>
      <c r="R75" s="115"/>
    </row>
    <row r="76" spans="1:18" ht="21.75" customHeight="1" x14ac:dyDescent="0.2">
      <c r="A76" s="8" t="s">
        <v>153</v>
      </c>
      <c r="C76" s="23">
        <v>1079237</v>
      </c>
      <c r="E76" s="23">
        <v>901183089203</v>
      </c>
      <c r="G76" s="23">
        <v>896731499973</v>
      </c>
      <c r="I76" s="23">
        <v>4451589230</v>
      </c>
      <c r="K76" s="23">
        <v>1079237</v>
      </c>
      <c r="M76" s="23">
        <v>901183089203</v>
      </c>
      <c r="O76" s="23">
        <v>877701953764</v>
      </c>
      <c r="Q76" s="115">
        <v>23481135439</v>
      </c>
      <c r="R76" s="115"/>
    </row>
    <row r="77" spans="1:18" ht="21.75" customHeight="1" x14ac:dyDescent="0.2">
      <c r="A77" s="8" t="s">
        <v>156</v>
      </c>
      <c r="C77" s="23">
        <v>2682862</v>
      </c>
      <c r="E77" s="23">
        <v>2235558240546</v>
      </c>
      <c r="G77" s="23">
        <v>2224323161164</v>
      </c>
      <c r="I77" s="23">
        <v>11235079382</v>
      </c>
      <c r="K77" s="23">
        <v>2682862</v>
      </c>
      <c r="M77" s="23">
        <v>2235558240546</v>
      </c>
      <c r="O77" s="23">
        <v>2177395923870</v>
      </c>
      <c r="Q77" s="115">
        <v>58162316676</v>
      </c>
      <c r="R77" s="115"/>
    </row>
    <row r="78" spans="1:18" ht="21.75" customHeight="1" x14ac:dyDescent="0.2">
      <c r="A78" s="8" t="s">
        <v>159</v>
      </c>
      <c r="C78" s="23">
        <v>1400000</v>
      </c>
      <c r="E78" s="23">
        <v>1244723613315</v>
      </c>
      <c r="G78" s="23">
        <v>1236712971471</v>
      </c>
      <c r="I78" s="23">
        <v>8010641844</v>
      </c>
      <c r="K78" s="23">
        <v>1400000</v>
      </c>
      <c r="M78" s="23">
        <v>1244723613315</v>
      </c>
      <c r="O78" s="23">
        <v>1204599042920</v>
      </c>
      <c r="Q78" s="115">
        <v>40124570395</v>
      </c>
      <c r="R78" s="115"/>
    </row>
    <row r="79" spans="1:18" ht="21.75" customHeight="1" x14ac:dyDescent="0.2">
      <c r="A79" s="8" t="s">
        <v>165</v>
      </c>
      <c r="C79" s="23">
        <v>2706888</v>
      </c>
      <c r="E79" s="23">
        <v>2221625501097</v>
      </c>
      <c r="G79" s="23">
        <v>2209048021510</v>
      </c>
      <c r="I79" s="23">
        <v>12577479587</v>
      </c>
      <c r="K79" s="23">
        <v>2706888</v>
      </c>
      <c r="M79" s="23">
        <v>2221625501097</v>
      </c>
      <c r="O79" s="23">
        <v>2277416592523</v>
      </c>
      <c r="Q79" s="115">
        <v>-55791091425</v>
      </c>
      <c r="R79" s="115"/>
    </row>
    <row r="80" spans="1:18" ht="21.75" customHeight="1" x14ac:dyDescent="0.2">
      <c r="A80" s="8" t="s">
        <v>126</v>
      </c>
      <c r="C80" s="23">
        <v>2000000</v>
      </c>
      <c r="E80" s="23">
        <v>1799021250000</v>
      </c>
      <c r="G80" s="23">
        <v>1983550857437</v>
      </c>
      <c r="I80" s="23">
        <v>-184529607436</v>
      </c>
      <c r="K80" s="23">
        <v>2000000</v>
      </c>
      <c r="M80" s="23">
        <v>1799021250000</v>
      </c>
      <c r="O80" s="23">
        <v>1998912500000</v>
      </c>
      <c r="Q80" s="115">
        <v>-199891249999</v>
      </c>
      <c r="R80" s="115"/>
    </row>
    <row r="81" spans="1:21" ht="21.75" customHeight="1" x14ac:dyDescent="0.2">
      <c r="A81" s="8" t="s">
        <v>168</v>
      </c>
      <c r="C81" s="23">
        <v>2137500</v>
      </c>
      <c r="E81" s="23">
        <v>1762106908093</v>
      </c>
      <c r="G81" s="23">
        <v>1749248291270</v>
      </c>
      <c r="I81" s="23">
        <v>12858616823</v>
      </c>
      <c r="K81" s="23">
        <v>2137500</v>
      </c>
      <c r="M81" s="23">
        <v>1762106908093</v>
      </c>
      <c r="O81" s="23">
        <v>1707318390557</v>
      </c>
      <c r="Q81" s="115">
        <v>54788517536</v>
      </c>
      <c r="R81" s="115"/>
    </row>
    <row r="82" spans="1:21" ht="21.75" customHeight="1" x14ac:dyDescent="0.2">
      <c r="A82" s="8" t="s">
        <v>132</v>
      </c>
      <c r="C82" s="23">
        <v>2000000</v>
      </c>
      <c r="E82" s="23">
        <v>1799021250000</v>
      </c>
      <c r="G82" s="23">
        <v>1998912500000</v>
      </c>
      <c r="I82" s="23">
        <v>-199891249999</v>
      </c>
      <c r="K82" s="23">
        <v>2000000</v>
      </c>
      <c r="M82" s="23">
        <v>1799021250000</v>
      </c>
      <c r="O82" s="23">
        <v>2000000000000</v>
      </c>
      <c r="Q82" s="115">
        <v>-200978749999</v>
      </c>
      <c r="R82" s="115"/>
    </row>
    <row r="83" spans="1:21" ht="21.75" customHeight="1" x14ac:dyDescent="0.2">
      <c r="A83" s="8" t="s">
        <v>162</v>
      </c>
      <c r="C83" s="23">
        <v>610000</v>
      </c>
      <c r="E83" s="23">
        <v>545109925221</v>
      </c>
      <c r="G83" s="23">
        <v>541133668486</v>
      </c>
      <c r="I83" s="23">
        <v>3976256735</v>
      </c>
      <c r="K83" s="23">
        <v>610000</v>
      </c>
      <c r="M83" s="23">
        <v>545109925221</v>
      </c>
      <c r="O83" s="23">
        <v>540816618905</v>
      </c>
      <c r="Q83" s="115">
        <v>4293306316</v>
      </c>
      <c r="R83" s="115"/>
    </row>
    <row r="84" spans="1:21" ht="21.75" customHeight="1" x14ac:dyDescent="0.2">
      <c r="A84" s="8" t="s">
        <v>129</v>
      </c>
      <c r="C84" s="23">
        <v>1000000</v>
      </c>
      <c r="E84" s="23">
        <v>899510625000</v>
      </c>
      <c r="G84" s="23">
        <v>999456250000</v>
      </c>
      <c r="I84" s="23">
        <v>-99945624999</v>
      </c>
      <c r="K84" s="23">
        <v>1000000</v>
      </c>
      <c r="M84" s="23">
        <v>899510625000</v>
      </c>
      <c r="O84" s="23">
        <v>1000000000000</v>
      </c>
      <c r="Q84" s="115">
        <v>-100489374999</v>
      </c>
      <c r="R84" s="115"/>
    </row>
    <row r="85" spans="1:21" ht="21.75" customHeight="1" x14ac:dyDescent="0.2">
      <c r="A85" s="8" t="s">
        <v>180</v>
      </c>
      <c r="C85" s="23">
        <v>1403892</v>
      </c>
      <c r="E85" s="23">
        <v>1145720476482</v>
      </c>
      <c r="G85" s="23">
        <v>1140361392736</v>
      </c>
      <c r="I85" s="23">
        <v>5359083746</v>
      </c>
      <c r="K85" s="23">
        <v>1403892</v>
      </c>
      <c r="M85" s="23">
        <v>1145720476482</v>
      </c>
      <c r="O85" s="23">
        <v>1140361392736</v>
      </c>
      <c r="Q85" s="115">
        <v>5359083746</v>
      </c>
      <c r="R85" s="115"/>
    </row>
    <row r="86" spans="1:21" ht="21.75" customHeight="1" x14ac:dyDescent="0.2">
      <c r="A86" s="8" t="s">
        <v>177</v>
      </c>
      <c r="C86" s="23">
        <v>2530000</v>
      </c>
      <c r="E86" s="23">
        <v>2009141205115</v>
      </c>
      <c r="G86" s="23">
        <v>2001410000000</v>
      </c>
      <c r="I86" s="23">
        <v>7731205115</v>
      </c>
      <c r="K86" s="23">
        <v>2530000</v>
      </c>
      <c r="M86" s="23">
        <v>2009141205115</v>
      </c>
      <c r="O86" s="23">
        <v>2001410000000</v>
      </c>
      <c r="Q86" s="115">
        <v>7731205115</v>
      </c>
      <c r="R86" s="115"/>
    </row>
    <row r="87" spans="1:21" ht="21.75" customHeight="1" x14ac:dyDescent="0.2">
      <c r="A87" s="8" t="s">
        <v>183</v>
      </c>
      <c r="C87" s="23">
        <v>499988</v>
      </c>
      <c r="E87" s="23">
        <v>499716131525</v>
      </c>
      <c r="G87" s="23">
        <v>500222373875</v>
      </c>
      <c r="I87" s="23">
        <v>-506242349</v>
      </c>
      <c r="K87" s="23">
        <v>499988</v>
      </c>
      <c r="M87" s="23">
        <v>499716131525</v>
      </c>
      <c r="O87" s="23">
        <v>500222373875</v>
      </c>
      <c r="Q87" s="115">
        <v>-506242349</v>
      </c>
      <c r="R87" s="115"/>
    </row>
    <row r="88" spans="1:21" ht="21.75" customHeight="1" x14ac:dyDescent="0.2">
      <c r="A88" s="8" t="s">
        <v>135</v>
      </c>
      <c r="C88" s="23">
        <v>2000000</v>
      </c>
      <c r="E88" s="23">
        <v>1799021250000</v>
      </c>
      <c r="G88" s="23">
        <v>1998912500000</v>
      </c>
      <c r="I88" s="23">
        <v>-199891249999</v>
      </c>
      <c r="K88" s="23">
        <v>2000000</v>
      </c>
      <c r="M88" s="23">
        <v>1799021250000</v>
      </c>
      <c r="O88" s="23">
        <v>2000000000000</v>
      </c>
      <c r="Q88" s="115">
        <v>-200978749999</v>
      </c>
      <c r="R88" s="115"/>
    </row>
    <row r="89" spans="1:21" ht="21.75" customHeight="1" x14ac:dyDescent="0.2">
      <c r="A89" s="8" t="s">
        <v>171</v>
      </c>
      <c r="C89" s="23">
        <v>5200000</v>
      </c>
      <c r="E89" s="23">
        <v>3942725776502</v>
      </c>
      <c r="G89" s="23">
        <v>3941795711937</v>
      </c>
      <c r="I89" s="23">
        <v>930064565</v>
      </c>
      <c r="K89" s="23">
        <v>5200000</v>
      </c>
      <c r="M89" s="23">
        <v>3942725776502</v>
      </c>
      <c r="O89" s="23">
        <v>3941795711937</v>
      </c>
      <c r="Q89" s="115">
        <v>930064565</v>
      </c>
      <c r="R89" s="115"/>
    </row>
    <row r="90" spans="1:21" ht="21.75" customHeight="1" x14ac:dyDescent="0.2">
      <c r="A90" s="8" t="s">
        <v>174</v>
      </c>
      <c r="C90" s="23">
        <v>4000000</v>
      </c>
      <c r="E90" s="23">
        <v>3946728798675</v>
      </c>
      <c r="G90" s="23">
        <v>4000000000000</v>
      </c>
      <c r="I90" s="23">
        <v>-53271201324</v>
      </c>
      <c r="K90" s="23">
        <v>4000000</v>
      </c>
      <c r="M90" s="23">
        <v>3946728798675</v>
      </c>
      <c r="O90" s="23">
        <v>4000000000000</v>
      </c>
      <c r="Q90" s="115">
        <v>-53271201324</v>
      </c>
      <c r="R90" s="115"/>
    </row>
    <row r="91" spans="1:21" ht="21.75" customHeight="1" x14ac:dyDescent="0.2">
      <c r="A91" s="11" t="s">
        <v>288</v>
      </c>
      <c r="C91" s="24">
        <v>325379674</v>
      </c>
      <c r="E91" s="24">
        <v>325133198</v>
      </c>
      <c r="G91" s="24">
        <v>325133198</v>
      </c>
      <c r="I91" s="24">
        <v>0</v>
      </c>
      <c r="K91" s="24">
        <v>325379674</v>
      </c>
      <c r="M91" s="24">
        <v>325133198</v>
      </c>
      <c r="O91" s="24">
        <v>325133198</v>
      </c>
      <c r="Q91" s="117">
        <v>0</v>
      </c>
      <c r="R91" s="117"/>
    </row>
    <row r="92" spans="1:21" ht="21.75" customHeight="1" thickBot="1" x14ac:dyDescent="0.25">
      <c r="A92" s="15" t="s">
        <v>72</v>
      </c>
      <c r="C92" s="29">
        <f>SUM(C8:C91)</f>
        <v>1012629510</v>
      </c>
      <c r="D92" s="29">
        <f t="shared" ref="D92:N92" si="0">SUM(D8:D91)</f>
        <v>0</v>
      </c>
      <c r="E92" s="29">
        <f t="shared" si="0"/>
        <v>33416276475563</v>
      </c>
      <c r="F92" s="29">
        <f t="shared" si="0"/>
        <v>0</v>
      </c>
      <c r="G92" s="29">
        <f t="shared" si="0"/>
        <v>33787215789437</v>
      </c>
      <c r="H92" s="29">
        <f t="shared" si="0"/>
        <v>0</v>
      </c>
      <c r="I92" s="29">
        <f t="shared" si="0"/>
        <v>-370939313870</v>
      </c>
      <c r="J92" s="29">
        <f t="shared" si="0"/>
        <v>0</v>
      </c>
      <c r="K92" s="29">
        <f t="shared" si="0"/>
        <v>1012629510</v>
      </c>
      <c r="L92" s="29">
        <f t="shared" si="0"/>
        <v>0</v>
      </c>
      <c r="M92" s="29">
        <f t="shared" si="0"/>
        <v>33416276475563</v>
      </c>
      <c r="N92" s="29">
        <f t="shared" si="0"/>
        <v>0</v>
      </c>
      <c r="O92" s="29">
        <f>SUM(O8:O91)</f>
        <v>33442518957413</v>
      </c>
      <c r="Q92" s="148">
        <f>SUM(Q8:R91)</f>
        <v>-26242481842</v>
      </c>
      <c r="R92" s="148"/>
    </row>
    <row r="93" spans="1:21" ht="13.5" thickTop="1" x14ac:dyDescent="0.2"/>
    <row r="96" spans="1:21" x14ac:dyDescent="0.2">
      <c r="G96" s="105"/>
      <c r="I96" s="59"/>
      <c r="K96" s="59"/>
      <c r="M96" s="59"/>
      <c r="Q96" s="59"/>
      <c r="U96" s="59"/>
    </row>
    <row r="97" spans="7:21" x14ac:dyDescent="0.2">
      <c r="G97" s="105"/>
      <c r="I97" s="59"/>
      <c r="K97" s="59"/>
      <c r="M97" s="59"/>
      <c r="O97" s="59"/>
      <c r="Q97" s="59"/>
      <c r="U97" s="59"/>
    </row>
    <row r="98" spans="7:21" x14ac:dyDescent="0.2">
      <c r="G98" s="105"/>
      <c r="I98" s="59"/>
      <c r="K98" s="59"/>
      <c r="M98" s="59"/>
      <c r="Q98" s="59"/>
      <c r="T98" s="32"/>
      <c r="U98" s="59"/>
    </row>
    <row r="99" spans="7:21" x14ac:dyDescent="0.2">
      <c r="I99" s="59"/>
    </row>
  </sheetData>
  <mergeCells count="93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81:R81"/>
    <mergeCell ref="Q82:R82"/>
    <mergeCell ref="Q83:R83"/>
    <mergeCell ref="Q84:R84"/>
    <mergeCell ref="Q85:R85"/>
    <mergeCell ref="Q86:R86"/>
    <mergeCell ref="Q87:R87"/>
    <mergeCell ref="Q88:R88"/>
    <mergeCell ref="Q89:R89"/>
    <mergeCell ref="Q90:R90"/>
    <mergeCell ref="Q91:R91"/>
    <mergeCell ref="Q92:R92"/>
  </mergeCells>
  <pageMargins left="0.39" right="0.39" top="0.39" bottom="0.39" header="0" footer="0"/>
  <pageSetup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68"/>
  <sheetViews>
    <sheetView rightToLeft="1" tabSelected="1" view="pageBreakPreview" topLeftCell="A40" zoomScale="90" zoomScaleNormal="100" zoomScaleSheetLayoutView="90" workbookViewId="0">
      <selection activeCell="R66" sqref="R66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6.28515625" style="32" bestFit="1" customWidth="1"/>
    <col min="7" max="7" width="1.28515625" style="32" customWidth="1"/>
    <col min="8" max="8" width="22.140625" style="32" bestFit="1" customWidth="1"/>
    <col min="9" max="9" width="1.28515625" style="32" customWidth="1"/>
    <col min="10" max="10" width="21.7109375" style="32" bestFit="1" customWidth="1"/>
    <col min="11" max="11" width="1.28515625" style="32" customWidth="1"/>
    <col min="12" max="12" width="15.42578125" style="62" bestFit="1" customWidth="1"/>
    <col min="13" max="13" width="1.28515625" style="62" customWidth="1"/>
    <col min="14" max="14" width="20.140625" style="62" bestFit="1" customWidth="1"/>
    <col min="15" max="15" width="1.28515625" style="62" customWidth="1"/>
    <col min="16" max="16" width="15" style="62" bestFit="1" customWidth="1"/>
    <col min="17" max="17" width="1.28515625" style="62" customWidth="1"/>
    <col min="18" max="18" width="19.42578125" style="62" bestFit="1" customWidth="1"/>
    <col min="19" max="19" width="1.28515625" style="62" customWidth="1"/>
    <col min="20" max="20" width="16.5703125" style="62" bestFit="1" customWidth="1"/>
    <col min="21" max="21" width="1.28515625" style="62" customWidth="1"/>
    <col min="22" max="22" width="17.85546875" style="62" bestFit="1" customWidth="1"/>
    <col min="23" max="23" width="1.28515625" style="62" customWidth="1"/>
    <col min="24" max="24" width="22.140625" style="62" bestFit="1" customWidth="1"/>
    <col min="25" max="25" width="1.28515625" style="62" customWidth="1"/>
    <col min="26" max="26" width="22.140625" style="62" bestFit="1" customWidth="1"/>
    <col min="27" max="27" width="1.28515625" customWidth="1"/>
    <col min="28" max="28" width="19.85546875" bestFit="1" customWidth="1"/>
    <col min="29" max="29" width="0.28515625" customWidth="1"/>
  </cols>
  <sheetData>
    <row r="1" spans="1:28" ht="29.1" customHeight="1" x14ac:dyDescent="0.2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</row>
    <row r="2" spans="1:28" ht="21.75" customHeight="1" x14ac:dyDescent="0.2">
      <c r="A2" s="111" t="s">
        <v>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</row>
    <row r="3" spans="1:28" ht="21.75" customHeight="1" x14ac:dyDescent="0.2">
      <c r="A3" s="111" t="s">
        <v>2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</row>
    <row r="4" spans="1:28" ht="14.45" customHeight="1" x14ac:dyDescent="0.2">
      <c r="A4" s="1" t="s">
        <v>3</v>
      </c>
      <c r="B4" s="122" t="s">
        <v>4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</row>
    <row r="5" spans="1:28" ht="14.45" customHeight="1" x14ac:dyDescent="0.2">
      <c r="A5" s="122" t="s">
        <v>5</v>
      </c>
      <c r="B5" s="122"/>
      <c r="C5" s="122" t="s">
        <v>6</v>
      </c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</row>
    <row r="6" spans="1:28" ht="14.45" customHeight="1" x14ac:dyDescent="0.2">
      <c r="F6" s="123" t="s">
        <v>7</v>
      </c>
      <c r="G6" s="123"/>
      <c r="H6" s="123"/>
      <c r="I6" s="123"/>
      <c r="J6" s="123"/>
      <c r="L6" s="123" t="s">
        <v>8</v>
      </c>
      <c r="M6" s="123"/>
      <c r="N6" s="123"/>
      <c r="O6" s="123"/>
      <c r="P6" s="123"/>
      <c r="Q6" s="123"/>
      <c r="R6" s="123"/>
      <c r="T6" s="119" t="s">
        <v>9</v>
      </c>
      <c r="U6" s="119"/>
      <c r="V6" s="119"/>
      <c r="W6" s="119"/>
      <c r="X6" s="119"/>
      <c r="Y6" s="119"/>
      <c r="Z6" s="119"/>
      <c r="AA6" s="119"/>
      <c r="AB6" s="119"/>
    </row>
    <row r="7" spans="1:28" ht="14.45" customHeight="1" x14ac:dyDescent="0.2">
      <c r="F7" s="33"/>
      <c r="G7" s="33"/>
      <c r="H7" s="33"/>
      <c r="I7" s="33"/>
      <c r="J7" s="33"/>
      <c r="L7" s="118" t="s">
        <v>10</v>
      </c>
      <c r="M7" s="118"/>
      <c r="N7" s="118"/>
      <c r="O7" s="63"/>
      <c r="P7" s="118" t="s">
        <v>11</v>
      </c>
      <c r="Q7" s="118"/>
      <c r="R7" s="118"/>
      <c r="T7" s="63"/>
      <c r="U7" s="63"/>
      <c r="V7" s="63"/>
      <c r="W7" s="63"/>
      <c r="X7" s="63"/>
      <c r="Y7" s="63"/>
      <c r="Z7" s="63"/>
      <c r="AA7" s="3"/>
      <c r="AB7" s="3"/>
    </row>
    <row r="8" spans="1:28" ht="14.45" customHeight="1" x14ac:dyDescent="0.2">
      <c r="A8" s="119" t="s">
        <v>12</v>
      </c>
      <c r="B8" s="119"/>
      <c r="C8" s="119"/>
      <c r="E8" s="119" t="s">
        <v>13</v>
      </c>
      <c r="F8" s="119"/>
      <c r="H8" s="34" t="s">
        <v>14</v>
      </c>
      <c r="J8" s="34" t="s">
        <v>15</v>
      </c>
      <c r="L8" s="39" t="s">
        <v>13</v>
      </c>
      <c r="M8" s="63"/>
      <c r="N8" s="39" t="s">
        <v>14</v>
      </c>
      <c r="P8" s="39" t="s">
        <v>13</v>
      </c>
      <c r="Q8" s="63"/>
      <c r="R8" s="39" t="s">
        <v>16</v>
      </c>
      <c r="T8" s="34" t="s">
        <v>13</v>
      </c>
      <c r="V8" s="34" t="s">
        <v>17</v>
      </c>
      <c r="X8" s="34" t="s">
        <v>14</v>
      </c>
      <c r="Z8" s="34" t="s">
        <v>15</v>
      </c>
      <c r="AB8" s="34" t="s">
        <v>18</v>
      </c>
    </row>
    <row r="9" spans="1:28" ht="21.75" customHeight="1" x14ac:dyDescent="0.2">
      <c r="A9" s="120" t="s">
        <v>19</v>
      </c>
      <c r="B9" s="120"/>
      <c r="C9" s="120"/>
      <c r="E9" s="121">
        <v>1675000</v>
      </c>
      <c r="F9" s="121"/>
      <c r="H9" s="35">
        <v>7056959384</v>
      </c>
      <c r="J9" s="35">
        <v>6548485865</v>
      </c>
      <c r="L9" s="64">
        <v>0</v>
      </c>
      <c r="N9" s="64">
        <v>0</v>
      </c>
      <c r="P9" s="64">
        <v>-1675000</v>
      </c>
      <c r="R9" s="64">
        <v>6714691141</v>
      </c>
      <c r="T9" s="64">
        <v>0</v>
      </c>
      <c r="V9" s="64">
        <v>0</v>
      </c>
      <c r="X9" s="64">
        <v>0</v>
      </c>
      <c r="Z9" s="64">
        <v>0</v>
      </c>
      <c r="AB9" s="99">
        <f>Z9/$AD$68</f>
        <v>0</v>
      </c>
    </row>
    <row r="10" spans="1:28" ht="21.75" customHeight="1" x14ac:dyDescent="0.2">
      <c r="A10" s="114" t="s">
        <v>20</v>
      </c>
      <c r="B10" s="114"/>
      <c r="C10" s="114"/>
      <c r="E10" s="115">
        <v>112475463</v>
      </c>
      <c r="F10" s="115"/>
      <c r="H10" s="36">
        <v>109811516006</v>
      </c>
      <c r="J10" s="36">
        <v>124775538936.189</v>
      </c>
      <c r="L10" s="65">
        <v>0</v>
      </c>
      <c r="N10" s="65">
        <v>0</v>
      </c>
      <c r="P10" s="65">
        <v>0</v>
      </c>
      <c r="R10" s="65">
        <v>0</v>
      </c>
      <c r="T10" s="65">
        <v>112475463</v>
      </c>
      <c r="V10" s="65">
        <v>1369</v>
      </c>
      <c r="X10" s="65">
        <v>109811516006</v>
      </c>
      <c r="Z10" s="65">
        <v>152788651881.61301</v>
      </c>
      <c r="AB10" s="99">
        <f t="shared" ref="AB10:AB61" si="0">Z10/$AD$68</f>
        <v>2.4536112866993766E-3</v>
      </c>
    </row>
    <row r="11" spans="1:28" ht="21.75" customHeight="1" x14ac:dyDescent="0.2">
      <c r="A11" s="114" t="s">
        <v>21</v>
      </c>
      <c r="B11" s="114"/>
      <c r="C11" s="114"/>
      <c r="E11" s="115">
        <v>1</v>
      </c>
      <c r="F11" s="115"/>
      <c r="H11" s="36">
        <v>1776</v>
      </c>
      <c r="J11" s="36">
        <v>2140.3263900000002</v>
      </c>
      <c r="L11" s="65">
        <v>0</v>
      </c>
      <c r="N11" s="65">
        <v>0</v>
      </c>
      <c r="P11" s="65">
        <v>-1</v>
      </c>
      <c r="R11" s="65">
        <v>1</v>
      </c>
      <c r="T11" s="65">
        <v>0</v>
      </c>
      <c r="V11" s="65">
        <v>0</v>
      </c>
      <c r="X11" s="65">
        <v>0</v>
      </c>
      <c r="Z11" s="65">
        <v>0</v>
      </c>
      <c r="AB11" s="99">
        <f t="shared" si="0"/>
        <v>0</v>
      </c>
    </row>
    <row r="12" spans="1:28" ht="21.75" customHeight="1" x14ac:dyDescent="0.2">
      <c r="A12" s="114" t="s">
        <v>22</v>
      </c>
      <c r="B12" s="114"/>
      <c r="C12" s="114"/>
      <c r="E12" s="115">
        <v>5238672</v>
      </c>
      <c r="F12" s="115"/>
      <c r="H12" s="36">
        <v>30719840741</v>
      </c>
      <c r="J12" s="36">
        <v>48966827956.444801</v>
      </c>
      <c r="L12" s="65">
        <v>0</v>
      </c>
      <c r="N12" s="65">
        <v>0</v>
      </c>
      <c r="P12" s="65">
        <v>0</v>
      </c>
      <c r="R12" s="65">
        <v>0</v>
      </c>
      <c r="T12" s="65">
        <v>5238672</v>
      </c>
      <c r="V12" s="65">
        <v>11300</v>
      </c>
      <c r="X12" s="65">
        <v>30719840741</v>
      </c>
      <c r="Z12" s="65">
        <v>58739400839.472</v>
      </c>
      <c r="AB12" s="99">
        <f t="shared" si="0"/>
        <v>9.43287705590598E-4</v>
      </c>
    </row>
    <row r="13" spans="1:28" ht="21.75" customHeight="1" x14ac:dyDescent="0.2">
      <c r="A13" s="114" t="s">
        <v>23</v>
      </c>
      <c r="B13" s="114"/>
      <c r="C13" s="114"/>
      <c r="E13" s="115">
        <v>6700000</v>
      </c>
      <c r="F13" s="115"/>
      <c r="H13" s="36">
        <v>58083444820</v>
      </c>
      <c r="J13" s="36">
        <v>73662155720</v>
      </c>
      <c r="L13" s="65">
        <v>0</v>
      </c>
      <c r="N13" s="65">
        <v>0</v>
      </c>
      <c r="P13" s="65">
        <v>0</v>
      </c>
      <c r="R13" s="65">
        <v>0</v>
      </c>
      <c r="T13" s="65">
        <v>6700000</v>
      </c>
      <c r="V13" s="65">
        <v>12050</v>
      </c>
      <c r="X13" s="65">
        <v>58083444820</v>
      </c>
      <c r="Z13" s="65">
        <v>80110918450</v>
      </c>
      <c r="AB13" s="99">
        <f t="shared" si="0"/>
        <v>1.2864898752367878E-3</v>
      </c>
    </row>
    <row r="14" spans="1:28" ht="21.75" customHeight="1" x14ac:dyDescent="0.2">
      <c r="A14" s="114" t="s">
        <v>24</v>
      </c>
      <c r="B14" s="114"/>
      <c r="C14" s="114"/>
      <c r="E14" s="115">
        <v>13760101</v>
      </c>
      <c r="F14" s="115"/>
      <c r="H14" s="36">
        <v>49662532271</v>
      </c>
      <c r="J14" s="36">
        <v>64991780595.725197</v>
      </c>
      <c r="L14" s="65">
        <v>0</v>
      </c>
      <c r="N14" s="65">
        <v>0</v>
      </c>
      <c r="P14" s="65">
        <v>-6760101</v>
      </c>
      <c r="R14" s="65">
        <v>35417423962</v>
      </c>
      <c r="T14" s="65">
        <v>7000000</v>
      </c>
      <c r="V14" s="65">
        <v>5470</v>
      </c>
      <c r="X14" s="65">
        <v>25264184172</v>
      </c>
      <c r="Z14" s="65">
        <v>37994018300</v>
      </c>
      <c r="AB14" s="99">
        <f t="shared" si="0"/>
        <v>6.1014055022996978E-4</v>
      </c>
    </row>
    <row r="15" spans="1:28" ht="21.75" customHeight="1" x14ac:dyDescent="0.2">
      <c r="A15" s="114" t="s">
        <v>25</v>
      </c>
      <c r="B15" s="114"/>
      <c r="C15" s="114"/>
      <c r="E15" s="115">
        <v>980000</v>
      </c>
      <c r="F15" s="115"/>
      <c r="H15" s="36">
        <v>49926448925</v>
      </c>
      <c r="J15" s="36">
        <v>43243721962</v>
      </c>
      <c r="L15" s="65">
        <v>0</v>
      </c>
      <c r="N15" s="65">
        <v>0</v>
      </c>
      <c r="P15" s="65">
        <v>0</v>
      </c>
      <c r="R15" s="65">
        <v>0</v>
      </c>
      <c r="T15" s="65">
        <v>980000</v>
      </c>
      <c r="V15" s="65">
        <v>47800</v>
      </c>
      <c r="X15" s="65">
        <v>49926448925</v>
      </c>
      <c r="Z15" s="65">
        <v>46481895880</v>
      </c>
      <c r="AB15" s="99">
        <f t="shared" si="0"/>
        <v>7.4644617223746941E-4</v>
      </c>
    </row>
    <row r="16" spans="1:28" ht="21.75" customHeight="1" x14ac:dyDescent="0.2">
      <c r="A16" s="114" t="s">
        <v>26</v>
      </c>
      <c r="B16" s="114"/>
      <c r="C16" s="114"/>
      <c r="E16" s="115">
        <v>1245721</v>
      </c>
      <c r="F16" s="115"/>
      <c r="H16" s="36">
        <v>20021194745</v>
      </c>
      <c r="J16" s="36">
        <v>12941878807.7349</v>
      </c>
      <c r="L16" s="65">
        <v>0</v>
      </c>
      <c r="N16" s="65">
        <v>0</v>
      </c>
      <c r="P16" s="65">
        <v>0</v>
      </c>
      <c r="R16" s="65">
        <v>0</v>
      </c>
      <c r="T16" s="65">
        <v>1245721</v>
      </c>
      <c r="V16" s="65">
        <v>10490</v>
      </c>
      <c r="X16" s="65">
        <v>20021194745</v>
      </c>
      <c r="Z16" s="65">
        <v>12966600639.268299</v>
      </c>
      <c r="AB16" s="99">
        <f t="shared" si="0"/>
        <v>2.0822880028605547E-4</v>
      </c>
    </row>
    <row r="17" spans="1:28" ht="21.75" customHeight="1" x14ac:dyDescent="0.2">
      <c r="A17" s="114" t="s">
        <v>27</v>
      </c>
      <c r="B17" s="114"/>
      <c r="C17" s="114"/>
      <c r="E17" s="115">
        <v>587904</v>
      </c>
      <c r="F17" s="115"/>
      <c r="H17" s="36">
        <v>30052665894</v>
      </c>
      <c r="J17" s="36">
        <v>28065425645.068802</v>
      </c>
      <c r="L17" s="65">
        <v>352742</v>
      </c>
      <c r="N17" s="65">
        <v>0</v>
      </c>
      <c r="P17" s="65">
        <v>0</v>
      </c>
      <c r="R17" s="65">
        <v>0</v>
      </c>
      <c r="T17" s="65">
        <v>940646</v>
      </c>
      <c r="V17" s="65">
        <v>34390</v>
      </c>
      <c r="X17" s="65">
        <v>30052665894</v>
      </c>
      <c r="Z17" s="65">
        <v>32098759592.783798</v>
      </c>
      <c r="AB17" s="99">
        <f t="shared" si="0"/>
        <v>5.1546942692399101E-4</v>
      </c>
    </row>
    <row r="18" spans="1:28" ht="21.75" customHeight="1" x14ac:dyDescent="0.2">
      <c r="A18" s="114" t="s">
        <v>28</v>
      </c>
      <c r="B18" s="114"/>
      <c r="C18" s="114"/>
      <c r="E18" s="115">
        <v>1000000</v>
      </c>
      <c r="F18" s="115"/>
      <c r="H18" s="36">
        <v>46125150214</v>
      </c>
      <c r="J18" s="36">
        <v>60935300700</v>
      </c>
      <c r="L18" s="65">
        <v>0</v>
      </c>
      <c r="N18" s="65">
        <v>0</v>
      </c>
      <c r="P18" s="65">
        <v>0</v>
      </c>
      <c r="R18" s="65">
        <v>0</v>
      </c>
      <c r="T18" s="65">
        <v>1000000</v>
      </c>
      <c r="V18" s="65">
        <v>61270</v>
      </c>
      <c r="X18" s="65">
        <v>46125150214</v>
      </c>
      <c r="Z18" s="65">
        <v>60796382900</v>
      </c>
      <c r="AB18" s="99">
        <f t="shared" si="0"/>
        <v>9.7632048870697954E-4</v>
      </c>
    </row>
    <row r="19" spans="1:28" ht="21.75" customHeight="1" x14ac:dyDescent="0.2">
      <c r="A19" s="114" t="s">
        <v>29</v>
      </c>
      <c r="B19" s="114"/>
      <c r="C19" s="114"/>
      <c r="E19" s="115">
        <v>3751000</v>
      </c>
      <c r="F19" s="115"/>
      <c r="H19" s="36">
        <v>29898844635</v>
      </c>
      <c r="J19" s="36">
        <v>47381120722.099998</v>
      </c>
      <c r="L19" s="65">
        <v>0</v>
      </c>
      <c r="N19" s="65">
        <v>0</v>
      </c>
      <c r="P19" s="65">
        <v>0</v>
      </c>
      <c r="R19" s="65">
        <v>0</v>
      </c>
      <c r="T19" s="65">
        <v>3751000</v>
      </c>
      <c r="V19" s="65">
        <v>12730</v>
      </c>
      <c r="X19" s="65">
        <v>29898844635</v>
      </c>
      <c r="Z19" s="65">
        <v>47381120722.099998</v>
      </c>
      <c r="AB19" s="99">
        <f t="shared" si="0"/>
        <v>7.608866964170177E-4</v>
      </c>
    </row>
    <row r="20" spans="1:28" ht="21.75" customHeight="1" x14ac:dyDescent="0.2">
      <c r="A20" s="114" t="s">
        <v>30</v>
      </c>
      <c r="B20" s="114"/>
      <c r="C20" s="114"/>
      <c r="E20" s="115">
        <v>20976025</v>
      </c>
      <c r="F20" s="115"/>
      <c r="H20" s="36">
        <v>80830200988</v>
      </c>
      <c r="J20" s="36">
        <v>45270189710.681297</v>
      </c>
      <c r="L20" s="65">
        <v>0</v>
      </c>
      <c r="N20" s="65">
        <v>0</v>
      </c>
      <c r="P20" s="65">
        <v>0</v>
      </c>
      <c r="R20" s="65">
        <v>0</v>
      </c>
      <c r="T20" s="65">
        <v>20976025</v>
      </c>
      <c r="V20" s="65">
        <v>2543</v>
      </c>
      <c r="X20" s="65">
        <v>80830200988</v>
      </c>
      <c r="Z20" s="65">
        <v>52929697670.925201</v>
      </c>
      <c r="AB20" s="99">
        <f t="shared" si="0"/>
        <v>8.4999050654361165E-4</v>
      </c>
    </row>
    <row r="21" spans="1:28" ht="21.75" customHeight="1" x14ac:dyDescent="0.2">
      <c r="A21" s="114" t="s">
        <v>31</v>
      </c>
      <c r="B21" s="114"/>
      <c r="C21" s="114"/>
      <c r="E21" s="115">
        <v>2338000</v>
      </c>
      <c r="F21" s="115"/>
      <c r="H21" s="36">
        <v>20574445262</v>
      </c>
      <c r="J21" s="36">
        <v>31017427466.200001</v>
      </c>
      <c r="L21" s="65">
        <v>0</v>
      </c>
      <c r="N21" s="65">
        <v>0</v>
      </c>
      <c r="P21" s="65">
        <v>0</v>
      </c>
      <c r="R21" s="65">
        <v>0</v>
      </c>
      <c r="T21" s="65">
        <v>2338000</v>
      </c>
      <c r="V21" s="65">
        <v>22460</v>
      </c>
      <c r="X21" s="65">
        <v>20574445262</v>
      </c>
      <c r="Z21" s="65">
        <v>52105566259.599998</v>
      </c>
      <c r="AB21" s="99">
        <f t="shared" si="0"/>
        <v>8.3675589711648083E-4</v>
      </c>
    </row>
    <row r="22" spans="1:28" ht="21.75" customHeight="1" x14ac:dyDescent="0.2">
      <c r="A22" s="114" t="s">
        <v>32</v>
      </c>
      <c r="B22" s="114"/>
      <c r="C22" s="114"/>
      <c r="E22" s="115">
        <v>800000</v>
      </c>
      <c r="F22" s="115"/>
      <c r="H22" s="36">
        <v>22114079875</v>
      </c>
      <c r="J22" s="36">
        <v>21369526720</v>
      </c>
      <c r="L22" s="65">
        <v>0</v>
      </c>
      <c r="N22" s="65">
        <v>0</v>
      </c>
      <c r="P22" s="65">
        <v>0</v>
      </c>
      <c r="R22" s="65">
        <v>0</v>
      </c>
      <c r="T22" s="65">
        <v>800000</v>
      </c>
      <c r="V22" s="65">
        <v>37840</v>
      </c>
      <c r="X22" s="65">
        <v>22114079875</v>
      </c>
      <c r="Z22" s="65">
        <v>30037997440</v>
      </c>
      <c r="AB22" s="99">
        <f t="shared" si="0"/>
        <v>4.8237593984229937E-4</v>
      </c>
    </row>
    <row r="23" spans="1:28" ht="21.75" customHeight="1" x14ac:dyDescent="0.2">
      <c r="A23" s="114" t="s">
        <v>33</v>
      </c>
      <c r="B23" s="114"/>
      <c r="C23" s="114"/>
      <c r="E23" s="115">
        <v>10000</v>
      </c>
      <c r="F23" s="115"/>
      <c r="H23" s="36">
        <v>10109372</v>
      </c>
      <c r="J23" s="36">
        <v>6836740.2999999998</v>
      </c>
      <c r="L23" s="65">
        <v>0</v>
      </c>
      <c r="N23" s="65">
        <v>0</v>
      </c>
      <c r="P23" s="65">
        <v>0</v>
      </c>
      <c r="R23" s="65">
        <v>0</v>
      </c>
      <c r="T23" s="65">
        <v>10000</v>
      </c>
      <c r="V23" s="65">
        <v>689</v>
      </c>
      <c r="X23" s="65">
        <v>10109372</v>
      </c>
      <c r="Z23" s="65">
        <v>6836740.2999999998</v>
      </c>
      <c r="AB23" s="99">
        <f t="shared" si="0"/>
        <v>1.0979024265041763E-7</v>
      </c>
    </row>
    <row r="24" spans="1:28" ht="21.75" customHeight="1" x14ac:dyDescent="0.2">
      <c r="A24" s="114" t="s">
        <v>34</v>
      </c>
      <c r="B24" s="114"/>
      <c r="C24" s="114"/>
      <c r="E24" s="115">
        <v>10000</v>
      </c>
      <c r="F24" s="115"/>
      <c r="H24" s="36">
        <v>9608908</v>
      </c>
      <c r="J24" s="36">
        <v>9148729.4000000004</v>
      </c>
      <c r="L24" s="65">
        <v>0</v>
      </c>
      <c r="N24" s="65">
        <v>0</v>
      </c>
      <c r="P24" s="65">
        <v>0</v>
      </c>
      <c r="R24" s="65">
        <v>0</v>
      </c>
      <c r="T24" s="65">
        <v>10000</v>
      </c>
      <c r="V24" s="65">
        <v>922</v>
      </c>
      <c r="X24" s="65">
        <v>9608908</v>
      </c>
      <c r="Z24" s="65">
        <v>9148729.4000000004</v>
      </c>
      <c r="AB24" s="99">
        <f t="shared" si="0"/>
        <v>1.4691814763960098E-7</v>
      </c>
    </row>
    <row r="25" spans="1:28" ht="21.75" customHeight="1" x14ac:dyDescent="0.2">
      <c r="A25" s="114" t="s">
        <v>35</v>
      </c>
      <c r="B25" s="114"/>
      <c r="C25" s="114"/>
      <c r="E25" s="115">
        <v>10000</v>
      </c>
      <c r="F25" s="115"/>
      <c r="H25" s="36">
        <v>10109372</v>
      </c>
      <c r="J25" s="36">
        <v>4266761</v>
      </c>
      <c r="L25" s="65">
        <v>0</v>
      </c>
      <c r="N25" s="65">
        <v>0</v>
      </c>
      <c r="P25" s="65">
        <v>0</v>
      </c>
      <c r="R25" s="65">
        <v>0</v>
      </c>
      <c r="T25" s="65">
        <v>10000</v>
      </c>
      <c r="V25" s="65">
        <v>430</v>
      </c>
      <c r="X25" s="65">
        <v>10109372</v>
      </c>
      <c r="Z25" s="65">
        <v>4266761</v>
      </c>
      <c r="AB25" s="99">
        <f t="shared" si="0"/>
        <v>6.851930963669025E-8</v>
      </c>
    </row>
    <row r="26" spans="1:28" ht="21.75" customHeight="1" x14ac:dyDescent="0.2">
      <c r="A26" s="114" t="s">
        <v>36</v>
      </c>
      <c r="B26" s="114"/>
      <c r="C26" s="114"/>
      <c r="E26" s="115">
        <v>10000</v>
      </c>
      <c r="F26" s="115"/>
      <c r="H26" s="36">
        <v>12411506</v>
      </c>
      <c r="J26" s="36">
        <v>4286606.4000000004</v>
      </c>
      <c r="L26" s="65">
        <v>0</v>
      </c>
      <c r="N26" s="65">
        <v>0</v>
      </c>
      <c r="P26" s="65">
        <v>0</v>
      </c>
      <c r="R26" s="65">
        <v>0</v>
      </c>
      <c r="T26" s="65">
        <v>10000</v>
      </c>
      <c r="V26" s="65">
        <v>432</v>
      </c>
      <c r="X26" s="65">
        <v>12411506</v>
      </c>
      <c r="Z26" s="65">
        <v>4286606.4000000004</v>
      </c>
      <c r="AB26" s="99">
        <f t="shared" si="0"/>
        <v>6.8838004100116725E-8</v>
      </c>
    </row>
    <row r="27" spans="1:28" ht="21.75" customHeight="1" x14ac:dyDescent="0.2">
      <c r="A27" s="114" t="s">
        <v>37</v>
      </c>
      <c r="B27" s="114"/>
      <c r="C27" s="114"/>
      <c r="E27" s="115">
        <v>10000</v>
      </c>
      <c r="F27" s="115"/>
      <c r="H27" s="36">
        <v>11110300</v>
      </c>
      <c r="J27" s="36">
        <v>10914970</v>
      </c>
      <c r="L27" s="65">
        <v>0</v>
      </c>
      <c r="N27" s="65">
        <v>0</v>
      </c>
      <c r="P27" s="65">
        <v>0</v>
      </c>
      <c r="R27" s="65">
        <v>0</v>
      </c>
      <c r="T27" s="65">
        <v>10000</v>
      </c>
      <c r="V27" s="65">
        <v>1100</v>
      </c>
      <c r="X27" s="65">
        <v>11110300</v>
      </c>
      <c r="Z27" s="65">
        <v>10914970</v>
      </c>
      <c r="AB27" s="99">
        <f t="shared" si="0"/>
        <v>1.7528195488455647E-7</v>
      </c>
    </row>
    <row r="28" spans="1:28" ht="21.75" customHeight="1" x14ac:dyDescent="0.2">
      <c r="A28" s="114" t="s">
        <v>38</v>
      </c>
      <c r="B28" s="114"/>
      <c r="C28" s="114"/>
      <c r="E28" s="115">
        <v>29700000</v>
      </c>
      <c r="F28" s="115"/>
      <c r="H28" s="36">
        <v>39942405959</v>
      </c>
      <c r="J28" s="36">
        <v>64186572582</v>
      </c>
      <c r="L28" s="65">
        <v>0</v>
      </c>
      <c r="N28" s="65">
        <v>0</v>
      </c>
      <c r="P28" s="65">
        <v>0</v>
      </c>
      <c r="R28" s="65">
        <v>0</v>
      </c>
      <c r="T28" s="65">
        <v>29700000</v>
      </c>
      <c r="V28" s="65">
        <v>2883</v>
      </c>
      <c r="X28" s="65">
        <v>39942405959</v>
      </c>
      <c r="Z28" s="65">
        <v>84963217977</v>
      </c>
      <c r="AB28" s="99">
        <f t="shared" si="0"/>
        <v>1.364412265016876E-3</v>
      </c>
    </row>
    <row r="29" spans="1:28" ht="21.75" customHeight="1" x14ac:dyDescent="0.2">
      <c r="A29" s="114" t="s">
        <v>39</v>
      </c>
      <c r="B29" s="114"/>
      <c r="C29" s="114"/>
      <c r="E29" s="115">
        <v>3200000</v>
      </c>
      <c r="F29" s="115"/>
      <c r="H29" s="36">
        <v>49982086289</v>
      </c>
      <c r="J29" s="36">
        <v>47406691520</v>
      </c>
      <c r="L29" s="65">
        <v>0</v>
      </c>
      <c r="N29" s="65">
        <v>0</v>
      </c>
      <c r="P29" s="65">
        <v>0</v>
      </c>
      <c r="R29" s="65">
        <v>0</v>
      </c>
      <c r="T29" s="65">
        <v>3200000</v>
      </c>
      <c r="V29" s="65">
        <v>18260</v>
      </c>
      <c r="X29" s="65">
        <v>49982086289</v>
      </c>
      <c r="Z29" s="65">
        <v>57980320640</v>
      </c>
      <c r="AB29" s="99">
        <f t="shared" si="0"/>
        <v>9.3109774434676389E-4</v>
      </c>
    </row>
    <row r="30" spans="1:28" ht="21.75" customHeight="1" x14ac:dyDescent="0.2">
      <c r="A30" s="114" t="s">
        <v>40</v>
      </c>
      <c r="B30" s="114"/>
      <c r="C30" s="114"/>
      <c r="E30" s="115">
        <v>4500000</v>
      </c>
      <c r="F30" s="115"/>
      <c r="H30" s="36">
        <v>51090492742</v>
      </c>
      <c r="J30" s="36">
        <v>61218097650</v>
      </c>
      <c r="L30" s="65">
        <v>0</v>
      </c>
      <c r="N30" s="65">
        <v>0</v>
      </c>
      <c r="P30" s="65">
        <v>0</v>
      </c>
      <c r="R30" s="65">
        <v>0</v>
      </c>
      <c r="T30" s="65">
        <v>4500000</v>
      </c>
      <c r="V30" s="65">
        <v>18970</v>
      </c>
      <c r="X30" s="65">
        <v>51090492742</v>
      </c>
      <c r="Z30" s="65">
        <v>84705128550</v>
      </c>
      <c r="AB30" s="99">
        <f t="shared" si="0"/>
        <v>1.3602676435200147E-3</v>
      </c>
    </row>
    <row r="31" spans="1:28" ht="21.75" customHeight="1" x14ac:dyDescent="0.2">
      <c r="A31" s="114" t="s">
        <v>41</v>
      </c>
      <c r="B31" s="114"/>
      <c r="C31" s="114"/>
      <c r="E31" s="115">
        <v>10000</v>
      </c>
      <c r="F31" s="115"/>
      <c r="H31" s="36">
        <v>9608908</v>
      </c>
      <c r="J31" s="36">
        <v>4276683.7</v>
      </c>
      <c r="L31" s="65">
        <v>0</v>
      </c>
      <c r="N31" s="65">
        <v>0</v>
      </c>
      <c r="P31" s="65">
        <v>0</v>
      </c>
      <c r="R31" s="65">
        <v>0</v>
      </c>
      <c r="T31" s="65">
        <v>10000</v>
      </c>
      <c r="V31" s="65">
        <v>431</v>
      </c>
      <c r="X31" s="65">
        <v>9608908</v>
      </c>
      <c r="Z31" s="65">
        <v>4276683.7</v>
      </c>
      <c r="AB31" s="99">
        <f t="shared" si="0"/>
        <v>6.8678656868403494E-8</v>
      </c>
    </row>
    <row r="32" spans="1:28" ht="21.75" customHeight="1" x14ac:dyDescent="0.2">
      <c r="A32" s="114" t="s">
        <v>42</v>
      </c>
      <c r="B32" s="114"/>
      <c r="C32" s="114"/>
      <c r="E32" s="115">
        <v>10000</v>
      </c>
      <c r="F32" s="115"/>
      <c r="H32" s="36">
        <v>7607052</v>
      </c>
      <c r="J32" s="36">
        <v>4316374.5</v>
      </c>
      <c r="L32" s="65">
        <v>0</v>
      </c>
      <c r="N32" s="65">
        <v>0</v>
      </c>
      <c r="P32" s="65">
        <v>0</v>
      </c>
      <c r="R32" s="65">
        <v>0</v>
      </c>
      <c r="T32" s="65">
        <v>10000</v>
      </c>
      <c r="V32" s="65">
        <v>435</v>
      </c>
      <c r="X32" s="65">
        <v>7607052</v>
      </c>
      <c r="Z32" s="65">
        <v>4316374.5</v>
      </c>
      <c r="AB32" s="99">
        <f t="shared" si="0"/>
        <v>6.9316045795256418E-8</v>
      </c>
    </row>
    <row r="33" spans="1:28" ht="21.75" customHeight="1" x14ac:dyDescent="0.2">
      <c r="A33" s="114" t="s">
        <v>43</v>
      </c>
      <c r="B33" s="114"/>
      <c r="C33" s="114"/>
      <c r="E33" s="115">
        <v>10000</v>
      </c>
      <c r="F33" s="115"/>
      <c r="H33" s="36">
        <v>12621321</v>
      </c>
      <c r="J33" s="36">
        <v>12066003.199999999</v>
      </c>
      <c r="L33" s="65">
        <v>0</v>
      </c>
      <c r="N33" s="65">
        <v>0</v>
      </c>
      <c r="P33" s="65">
        <v>0</v>
      </c>
      <c r="R33" s="65">
        <v>0</v>
      </c>
      <c r="T33" s="65">
        <v>10000</v>
      </c>
      <c r="V33" s="65">
        <v>1216</v>
      </c>
      <c r="X33" s="65">
        <v>12621321</v>
      </c>
      <c r="Z33" s="65">
        <v>12066003.199999999</v>
      </c>
      <c r="AB33" s="99">
        <f t="shared" si="0"/>
        <v>1.937662337632915E-7</v>
      </c>
    </row>
    <row r="34" spans="1:28" ht="21.75" customHeight="1" x14ac:dyDescent="0.2">
      <c r="A34" s="114" t="s">
        <v>44</v>
      </c>
      <c r="B34" s="114"/>
      <c r="C34" s="114"/>
      <c r="E34" s="115">
        <v>10000</v>
      </c>
      <c r="F34" s="115"/>
      <c r="H34" s="36">
        <v>10509744</v>
      </c>
      <c r="J34" s="36">
        <v>6876431.0999999996</v>
      </c>
      <c r="L34" s="65">
        <v>0</v>
      </c>
      <c r="N34" s="65">
        <v>0</v>
      </c>
      <c r="P34" s="65">
        <v>0</v>
      </c>
      <c r="R34" s="65">
        <v>0</v>
      </c>
      <c r="T34" s="65">
        <v>10000</v>
      </c>
      <c r="V34" s="65">
        <v>693</v>
      </c>
      <c r="X34" s="65">
        <v>10509744</v>
      </c>
      <c r="Z34" s="65">
        <v>6876431.0999999996</v>
      </c>
      <c r="AB34" s="99">
        <f t="shared" si="0"/>
        <v>1.1042763157727057E-7</v>
      </c>
    </row>
    <row r="35" spans="1:28" ht="21.75" customHeight="1" x14ac:dyDescent="0.2">
      <c r="A35" s="114" t="s">
        <v>45</v>
      </c>
      <c r="B35" s="114"/>
      <c r="C35" s="114"/>
      <c r="E35" s="115">
        <v>10000</v>
      </c>
      <c r="F35" s="115"/>
      <c r="H35" s="36">
        <v>12211320</v>
      </c>
      <c r="J35" s="36">
        <v>11688940.6</v>
      </c>
      <c r="L35" s="65">
        <v>0</v>
      </c>
      <c r="N35" s="65">
        <v>0</v>
      </c>
      <c r="P35" s="65">
        <v>0</v>
      </c>
      <c r="R35" s="65">
        <v>0</v>
      </c>
      <c r="T35" s="65">
        <v>10000</v>
      </c>
      <c r="V35" s="65">
        <v>1178</v>
      </c>
      <c r="X35" s="65">
        <v>12211320</v>
      </c>
      <c r="Z35" s="65">
        <v>11688940.6</v>
      </c>
      <c r="AB35" s="99">
        <f t="shared" si="0"/>
        <v>1.8771103895818864E-7</v>
      </c>
    </row>
    <row r="36" spans="1:28" ht="21.75" customHeight="1" x14ac:dyDescent="0.2">
      <c r="A36" s="114" t="s">
        <v>46</v>
      </c>
      <c r="B36" s="114"/>
      <c r="C36" s="114"/>
      <c r="E36" s="115">
        <v>10000</v>
      </c>
      <c r="F36" s="115"/>
      <c r="H36" s="36">
        <v>21820230</v>
      </c>
      <c r="J36" s="36">
        <v>19736250.300000001</v>
      </c>
      <c r="L36" s="65">
        <v>0</v>
      </c>
      <c r="N36" s="65">
        <v>0</v>
      </c>
      <c r="P36" s="65">
        <v>0</v>
      </c>
      <c r="R36" s="65">
        <v>0</v>
      </c>
      <c r="T36" s="65">
        <v>10000</v>
      </c>
      <c r="V36" s="65">
        <v>1989</v>
      </c>
      <c r="X36" s="65">
        <v>21820230</v>
      </c>
      <c r="Z36" s="65">
        <v>19736250.300000001</v>
      </c>
      <c r="AB36" s="99">
        <f t="shared" si="0"/>
        <v>3.1694164387762075E-7</v>
      </c>
    </row>
    <row r="37" spans="1:28" ht="21.75" customHeight="1" x14ac:dyDescent="0.2">
      <c r="A37" s="114" t="s">
        <v>47</v>
      </c>
      <c r="B37" s="114"/>
      <c r="C37" s="114"/>
      <c r="E37" s="115">
        <v>10000</v>
      </c>
      <c r="F37" s="115"/>
      <c r="H37" s="36">
        <v>13512528</v>
      </c>
      <c r="J37" s="36">
        <v>12909432.699999999</v>
      </c>
      <c r="L37" s="65">
        <v>0</v>
      </c>
      <c r="N37" s="65">
        <v>0</v>
      </c>
      <c r="P37" s="65">
        <v>0</v>
      </c>
      <c r="R37" s="65">
        <v>0</v>
      </c>
      <c r="T37" s="65">
        <v>10000</v>
      </c>
      <c r="V37" s="65">
        <v>1301</v>
      </c>
      <c r="X37" s="65">
        <v>13512528</v>
      </c>
      <c r="Z37" s="65">
        <v>12909432.699999999</v>
      </c>
      <c r="AB37" s="99">
        <f t="shared" si="0"/>
        <v>2.0731074845891632E-7</v>
      </c>
    </row>
    <row r="38" spans="1:28" ht="21.75" customHeight="1" x14ac:dyDescent="0.2">
      <c r="A38" s="114" t="s">
        <v>48</v>
      </c>
      <c r="B38" s="114"/>
      <c r="C38" s="114"/>
      <c r="E38" s="115">
        <v>10000</v>
      </c>
      <c r="F38" s="115"/>
      <c r="H38" s="36">
        <v>9612416</v>
      </c>
      <c r="J38" s="36">
        <v>5973465.4000000004</v>
      </c>
      <c r="L38" s="65">
        <v>0</v>
      </c>
      <c r="N38" s="65">
        <v>0</v>
      </c>
      <c r="P38" s="65">
        <v>0</v>
      </c>
      <c r="R38" s="65">
        <v>0</v>
      </c>
      <c r="T38" s="65">
        <v>10000</v>
      </c>
      <c r="V38" s="65">
        <v>602</v>
      </c>
      <c r="X38" s="65">
        <v>9612416</v>
      </c>
      <c r="Z38" s="65">
        <v>5973465.4000000004</v>
      </c>
      <c r="AB38" s="99">
        <f t="shared" si="0"/>
        <v>9.5927033491366364E-8</v>
      </c>
    </row>
    <row r="39" spans="1:28" ht="21.75" customHeight="1" x14ac:dyDescent="0.2">
      <c r="A39" s="114" t="s">
        <v>49</v>
      </c>
      <c r="B39" s="114"/>
      <c r="C39" s="114"/>
      <c r="E39" s="115">
        <v>10000</v>
      </c>
      <c r="F39" s="115"/>
      <c r="H39" s="36">
        <v>14012992</v>
      </c>
      <c r="J39" s="36">
        <v>13385722.300000001</v>
      </c>
      <c r="L39" s="65">
        <v>0</v>
      </c>
      <c r="N39" s="65">
        <v>0</v>
      </c>
      <c r="P39" s="65">
        <v>0</v>
      </c>
      <c r="R39" s="65">
        <v>0</v>
      </c>
      <c r="T39" s="65">
        <v>10000</v>
      </c>
      <c r="V39" s="65">
        <v>1349</v>
      </c>
      <c r="X39" s="65">
        <v>14012992</v>
      </c>
      <c r="Z39" s="65">
        <v>13385722.300000001</v>
      </c>
      <c r="AB39" s="99">
        <f t="shared" si="0"/>
        <v>2.1495941558115154E-7</v>
      </c>
    </row>
    <row r="40" spans="1:28" ht="21.75" customHeight="1" x14ac:dyDescent="0.2">
      <c r="A40" s="114" t="s">
        <v>50</v>
      </c>
      <c r="B40" s="114"/>
      <c r="C40" s="114"/>
      <c r="E40" s="115">
        <v>10000</v>
      </c>
      <c r="F40" s="115"/>
      <c r="H40" s="36">
        <v>7506960</v>
      </c>
      <c r="J40" s="36">
        <v>5824624.9000000004</v>
      </c>
      <c r="L40" s="65">
        <v>0</v>
      </c>
      <c r="N40" s="65">
        <v>0</v>
      </c>
      <c r="P40" s="65">
        <v>0</v>
      </c>
      <c r="R40" s="65">
        <v>0</v>
      </c>
      <c r="T40" s="65">
        <v>10000</v>
      </c>
      <c r="V40" s="65">
        <v>587</v>
      </c>
      <c r="X40" s="65">
        <v>7506960</v>
      </c>
      <c r="Z40" s="65">
        <v>5824624.9000000004</v>
      </c>
      <c r="AB40" s="99">
        <f t="shared" si="0"/>
        <v>9.3536825015667859E-8</v>
      </c>
    </row>
    <row r="41" spans="1:28" ht="21.75" customHeight="1" x14ac:dyDescent="0.2">
      <c r="A41" s="114" t="s">
        <v>51</v>
      </c>
      <c r="B41" s="114"/>
      <c r="C41" s="114"/>
      <c r="E41" s="115">
        <v>10000</v>
      </c>
      <c r="F41" s="115"/>
      <c r="H41" s="36">
        <v>10109372</v>
      </c>
      <c r="J41" s="36">
        <v>9714323.3000000007</v>
      </c>
      <c r="L41" s="65">
        <v>0</v>
      </c>
      <c r="N41" s="65">
        <v>0</v>
      </c>
      <c r="P41" s="65">
        <v>0</v>
      </c>
      <c r="R41" s="65">
        <v>0</v>
      </c>
      <c r="T41" s="65">
        <v>10000</v>
      </c>
      <c r="V41" s="65">
        <v>979</v>
      </c>
      <c r="X41" s="65">
        <v>10109372</v>
      </c>
      <c r="Z41" s="65">
        <v>9714323.3000000007</v>
      </c>
      <c r="AB41" s="99">
        <f t="shared" si="0"/>
        <v>1.5600093984725525E-7</v>
      </c>
    </row>
    <row r="42" spans="1:28" ht="21.75" customHeight="1" x14ac:dyDescent="0.2">
      <c r="A42" s="114" t="s">
        <v>52</v>
      </c>
      <c r="B42" s="114"/>
      <c r="C42" s="114"/>
      <c r="E42" s="115">
        <v>10000</v>
      </c>
      <c r="F42" s="115"/>
      <c r="H42" s="36">
        <v>13919476</v>
      </c>
      <c r="J42" s="36">
        <v>12562138.199999999</v>
      </c>
      <c r="L42" s="65">
        <v>0</v>
      </c>
      <c r="N42" s="65">
        <v>0</v>
      </c>
      <c r="P42" s="65">
        <v>0</v>
      </c>
      <c r="R42" s="65">
        <v>0</v>
      </c>
      <c r="T42" s="65">
        <v>10000</v>
      </c>
      <c r="V42" s="65">
        <v>1266</v>
      </c>
      <c r="X42" s="65">
        <v>13919476</v>
      </c>
      <c r="Z42" s="65">
        <v>12562138.199999999</v>
      </c>
      <c r="AB42" s="99">
        <f t="shared" si="0"/>
        <v>2.0173359534895315E-7</v>
      </c>
    </row>
    <row r="43" spans="1:28" ht="21.75" customHeight="1" x14ac:dyDescent="0.2">
      <c r="A43" s="114" t="s">
        <v>53</v>
      </c>
      <c r="B43" s="114"/>
      <c r="C43" s="114"/>
      <c r="E43" s="115">
        <v>10000</v>
      </c>
      <c r="F43" s="115"/>
      <c r="H43" s="36">
        <v>7607052</v>
      </c>
      <c r="J43" s="36">
        <v>4286606.4000000004</v>
      </c>
      <c r="L43" s="65">
        <v>0</v>
      </c>
      <c r="N43" s="65">
        <v>0</v>
      </c>
      <c r="P43" s="65">
        <v>0</v>
      </c>
      <c r="R43" s="65">
        <v>0</v>
      </c>
      <c r="T43" s="65">
        <v>10000</v>
      </c>
      <c r="V43" s="65">
        <v>432</v>
      </c>
      <c r="X43" s="65">
        <v>7607052</v>
      </c>
      <c r="Z43" s="65">
        <v>4286606.4000000004</v>
      </c>
      <c r="AB43" s="99">
        <f t="shared" si="0"/>
        <v>6.8838004100116725E-8</v>
      </c>
    </row>
    <row r="44" spans="1:28" ht="21.75" customHeight="1" x14ac:dyDescent="0.2">
      <c r="A44" s="114" t="s">
        <v>54</v>
      </c>
      <c r="B44" s="114"/>
      <c r="C44" s="114"/>
      <c r="E44" s="115">
        <v>10000</v>
      </c>
      <c r="F44" s="115"/>
      <c r="H44" s="36">
        <v>8808166</v>
      </c>
      <c r="J44" s="36">
        <v>5080422.4000000004</v>
      </c>
      <c r="L44" s="65">
        <v>0</v>
      </c>
      <c r="N44" s="65">
        <v>0</v>
      </c>
      <c r="P44" s="65">
        <v>0</v>
      </c>
      <c r="R44" s="65">
        <v>0</v>
      </c>
      <c r="T44" s="65">
        <v>10000</v>
      </c>
      <c r="V44" s="65">
        <v>512</v>
      </c>
      <c r="X44" s="65">
        <v>8808166</v>
      </c>
      <c r="Z44" s="65">
        <v>5080422.4000000004</v>
      </c>
      <c r="AB44" s="99">
        <f t="shared" si="0"/>
        <v>8.1585782637175376E-8</v>
      </c>
    </row>
    <row r="45" spans="1:28" ht="21.75" customHeight="1" x14ac:dyDescent="0.2">
      <c r="A45" s="114" t="s">
        <v>55</v>
      </c>
      <c r="B45" s="114"/>
      <c r="C45" s="114"/>
      <c r="E45" s="115">
        <v>10000</v>
      </c>
      <c r="F45" s="115"/>
      <c r="H45" s="36">
        <v>7206680</v>
      </c>
      <c r="J45" s="36">
        <v>4306451.8</v>
      </c>
      <c r="L45" s="65">
        <v>0</v>
      </c>
      <c r="N45" s="65">
        <v>0</v>
      </c>
      <c r="P45" s="65">
        <v>0</v>
      </c>
      <c r="R45" s="65">
        <v>0</v>
      </c>
      <c r="T45" s="65">
        <v>10000</v>
      </c>
      <c r="V45" s="65">
        <v>434</v>
      </c>
      <c r="X45" s="65">
        <v>7206680</v>
      </c>
      <c r="Z45" s="65">
        <v>4306451.8</v>
      </c>
      <c r="AB45" s="99">
        <f t="shared" si="0"/>
        <v>6.9156698563543187E-8</v>
      </c>
    </row>
    <row r="46" spans="1:28" ht="21.75" customHeight="1" x14ac:dyDescent="0.2">
      <c r="A46" s="114" t="s">
        <v>56</v>
      </c>
      <c r="B46" s="114"/>
      <c r="C46" s="114"/>
      <c r="E46" s="115">
        <v>10000</v>
      </c>
      <c r="F46" s="115"/>
      <c r="H46" s="36">
        <v>12611692</v>
      </c>
      <c r="J46" s="36">
        <v>12016389.699999999</v>
      </c>
      <c r="L46" s="65">
        <v>0</v>
      </c>
      <c r="N46" s="65">
        <v>0</v>
      </c>
      <c r="P46" s="65">
        <v>0</v>
      </c>
      <c r="R46" s="65">
        <v>0</v>
      </c>
      <c r="T46" s="65">
        <v>10000</v>
      </c>
      <c r="V46" s="65">
        <v>1211</v>
      </c>
      <c r="X46" s="65">
        <v>12611692</v>
      </c>
      <c r="Z46" s="65">
        <v>12016389.699999999</v>
      </c>
      <c r="AB46" s="99">
        <f t="shared" si="0"/>
        <v>1.9296949760472532E-7</v>
      </c>
    </row>
    <row r="47" spans="1:28" ht="21.75" customHeight="1" x14ac:dyDescent="0.2">
      <c r="A47" s="114" t="s">
        <v>57</v>
      </c>
      <c r="B47" s="114"/>
      <c r="C47" s="114"/>
      <c r="E47" s="115">
        <v>2400000</v>
      </c>
      <c r="F47" s="115"/>
      <c r="H47" s="36">
        <v>29490322434</v>
      </c>
      <c r="J47" s="36">
        <v>24767059200</v>
      </c>
      <c r="L47" s="65">
        <v>600000</v>
      </c>
      <c r="N47" s="65">
        <v>0</v>
      </c>
      <c r="P47" s="65">
        <v>0</v>
      </c>
      <c r="R47" s="65">
        <v>0</v>
      </c>
      <c r="T47" s="65">
        <v>3000000</v>
      </c>
      <c r="V47" s="65">
        <v>9590</v>
      </c>
      <c r="X47" s="65">
        <v>29490322434</v>
      </c>
      <c r="Z47" s="65">
        <v>28547607900</v>
      </c>
      <c r="AB47" s="99">
        <f t="shared" si="0"/>
        <v>4.5844198563897178E-4</v>
      </c>
    </row>
    <row r="48" spans="1:28" ht="21.75" customHeight="1" x14ac:dyDescent="0.2">
      <c r="A48" s="114" t="s">
        <v>58</v>
      </c>
      <c r="B48" s="114"/>
      <c r="C48" s="114"/>
      <c r="E48" s="115">
        <v>5872208</v>
      </c>
      <c r="F48" s="115"/>
      <c r="H48" s="36">
        <v>6171417565</v>
      </c>
      <c r="J48" s="36">
        <v>30590783118.84</v>
      </c>
      <c r="L48" s="65">
        <v>0</v>
      </c>
      <c r="N48" s="65">
        <v>0</v>
      </c>
      <c r="P48" s="65">
        <v>0</v>
      </c>
      <c r="R48" s="65">
        <v>0</v>
      </c>
      <c r="T48" s="65">
        <v>5872208</v>
      </c>
      <c r="V48" s="65">
        <v>8640</v>
      </c>
      <c r="X48" s="65">
        <v>6171417565</v>
      </c>
      <c r="Z48" s="65">
        <v>50343688789.862396</v>
      </c>
      <c r="AB48" s="99">
        <f t="shared" si="0"/>
        <v>8.0846215676147633E-4</v>
      </c>
    </row>
    <row r="49" spans="1:28" ht="21.75" customHeight="1" x14ac:dyDescent="0.2">
      <c r="A49" s="114" t="s">
        <v>59</v>
      </c>
      <c r="B49" s="114"/>
      <c r="C49" s="114"/>
      <c r="E49" s="115">
        <v>303003995</v>
      </c>
      <c r="F49" s="115"/>
      <c r="H49" s="36">
        <v>500150239820</v>
      </c>
      <c r="J49" s="36">
        <v>559230899860.68896</v>
      </c>
      <c r="L49" s="65">
        <v>0</v>
      </c>
      <c r="N49" s="65">
        <v>0</v>
      </c>
      <c r="P49" s="65">
        <v>0</v>
      </c>
      <c r="R49" s="65">
        <v>0</v>
      </c>
      <c r="T49" s="65">
        <v>303003995</v>
      </c>
      <c r="V49" s="65">
        <v>1896</v>
      </c>
      <c r="X49" s="65">
        <v>500150239820</v>
      </c>
      <c r="Z49" s="65">
        <v>570054723728.95996</v>
      </c>
      <c r="AB49" s="99">
        <f t="shared" si="0"/>
        <v>9.1544279431265366E-3</v>
      </c>
    </row>
    <row r="50" spans="1:28" ht="21.75" customHeight="1" x14ac:dyDescent="0.2">
      <c r="A50" s="114" t="s">
        <v>60</v>
      </c>
      <c r="B50" s="114"/>
      <c r="C50" s="114"/>
      <c r="E50" s="115">
        <v>1466666</v>
      </c>
      <c r="F50" s="115"/>
      <c r="H50" s="36">
        <v>4460131306</v>
      </c>
      <c r="J50" s="36">
        <v>7727795247.3641996</v>
      </c>
      <c r="L50" s="65">
        <v>0</v>
      </c>
      <c r="N50" s="65">
        <v>0</v>
      </c>
      <c r="P50" s="65">
        <v>0</v>
      </c>
      <c r="R50" s="65">
        <v>0</v>
      </c>
      <c r="T50" s="65">
        <v>1466666</v>
      </c>
      <c r="V50" s="65">
        <v>6990</v>
      </c>
      <c r="X50" s="65">
        <v>4460131306</v>
      </c>
      <c r="Z50" s="65">
        <v>10172747416.021799</v>
      </c>
      <c r="AB50" s="99">
        <f t="shared" si="0"/>
        <v>1.6336270769659662E-4</v>
      </c>
    </row>
    <row r="51" spans="1:28" ht="21.75" customHeight="1" x14ac:dyDescent="0.2">
      <c r="A51" s="114" t="s">
        <v>61</v>
      </c>
      <c r="B51" s="114"/>
      <c r="C51" s="114"/>
      <c r="E51" s="115">
        <v>8945641</v>
      </c>
      <c r="F51" s="115"/>
      <c r="H51" s="36">
        <v>98379943961</v>
      </c>
      <c r="J51" s="36">
        <v>132490507577.61501</v>
      </c>
      <c r="L51" s="65">
        <v>0</v>
      </c>
      <c r="N51" s="65">
        <v>0</v>
      </c>
      <c r="P51" s="65">
        <v>0</v>
      </c>
      <c r="R51" s="65">
        <v>0</v>
      </c>
      <c r="T51" s="65">
        <v>8945641</v>
      </c>
      <c r="V51" s="65">
        <v>19250</v>
      </c>
      <c r="X51" s="65">
        <v>98379943961</v>
      </c>
      <c r="Z51" s="65">
        <v>170872455505.09799</v>
      </c>
      <c r="AB51" s="99">
        <f t="shared" si="0"/>
        <v>2.7440165238070253E-3</v>
      </c>
    </row>
    <row r="52" spans="1:28" ht="21.75" customHeight="1" x14ac:dyDescent="0.2">
      <c r="A52" s="114" t="s">
        <v>62</v>
      </c>
      <c r="B52" s="114"/>
      <c r="C52" s="114"/>
      <c r="E52" s="115">
        <v>0</v>
      </c>
      <c r="F52" s="115"/>
      <c r="H52" s="36">
        <v>0</v>
      </c>
      <c r="J52" s="36">
        <v>0</v>
      </c>
      <c r="L52" s="65">
        <v>16449233</v>
      </c>
      <c r="N52" s="65">
        <v>69348181609</v>
      </c>
      <c r="P52" s="65">
        <v>0</v>
      </c>
      <c r="R52" s="65">
        <v>0</v>
      </c>
      <c r="T52" s="65">
        <v>16449233</v>
      </c>
      <c r="V52" s="65">
        <v>4430</v>
      </c>
      <c r="X52" s="65">
        <v>69348181609</v>
      </c>
      <c r="Z52" s="65">
        <v>72306816300.071304</v>
      </c>
      <c r="AB52" s="99">
        <f t="shared" si="0"/>
        <v>1.1611649058636908E-3</v>
      </c>
    </row>
    <row r="53" spans="1:28" ht="21.75" customHeight="1" x14ac:dyDescent="0.2">
      <c r="A53" s="114" t="s">
        <v>63</v>
      </c>
      <c r="B53" s="114"/>
      <c r="C53" s="114"/>
      <c r="E53" s="115">
        <v>0</v>
      </c>
      <c r="F53" s="115"/>
      <c r="H53" s="36">
        <v>0</v>
      </c>
      <c r="J53" s="36">
        <v>0</v>
      </c>
      <c r="L53" s="65">
        <v>2234831</v>
      </c>
      <c r="N53" s="65">
        <v>6388974961</v>
      </c>
      <c r="P53" s="65">
        <v>0</v>
      </c>
      <c r="R53" s="65">
        <v>0</v>
      </c>
      <c r="T53" s="65">
        <v>2234831</v>
      </c>
      <c r="V53" s="65">
        <v>2400</v>
      </c>
      <c r="X53" s="65">
        <v>5086756261</v>
      </c>
      <c r="Z53" s="65">
        <v>5322133815.2880001</v>
      </c>
      <c r="AB53" s="99">
        <f t="shared" si="0"/>
        <v>8.5467391967259973E-5</v>
      </c>
    </row>
    <row r="54" spans="1:28" ht="21.75" customHeight="1" x14ac:dyDescent="0.2">
      <c r="A54" s="114" t="s">
        <v>64</v>
      </c>
      <c r="B54" s="114"/>
      <c r="C54" s="114"/>
      <c r="E54" s="115">
        <v>0</v>
      </c>
      <c r="F54" s="115"/>
      <c r="H54" s="36">
        <v>0</v>
      </c>
      <c r="J54" s="36">
        <v>0</v>
      </c>
      <c r="L54" s="65">
        <v>1021348</v>
      </c>
      <c r="N54" s="65">
        <v>0</v>
      </c>
      <c r="P54" s="65">
        <v>0</v>
      </c>
      <c r="R54" s="65">
        <v>0</v>
      </c>
      <c r="T54" s="65">
        <v>1021348</v>
      </c>
      <c r="V54" s="65">
        <v>1400</v>
      </c>
      <c r="X54" s="65">
        <v>1302218700</v>
      </c>
      <c r="Z54" s="65">
        <v>1418834171.944</v>
      </c>
      <c r="AB54" s="99">
        <f t="shared" si="0"/>
        <v>2.2784856698218615E-5</v>
      </c>
    </row>
    <row r="55" spans="1:28" ht="21.75" customHeight="1" x14ac:dyDescent="0.2">
      <c r="A55" s="114" t="s">
        <v>65</v>
      </c>
      <c r="B55" s="114"/>
      <c r="C55" s="114"/>
      <c r="E55" s="115">
        <v>0</v>
      </c>
      <c r="F55" s="115"/>
      <c r="H55" s="36">
        <v>0</v>
      </c>
      <c r="J55" s="36">
        <v>0</v>
      </c>
      <c r="L55" s="65">
        <v>10666000</v>
      </c>
      <c r="N55" s="65">
        <v>35825573023</v>
      </c>
      <c r="P55" s="65">
        <v>0</v>
      </c>
      <c r="R55" s="65">
        <v>0</v>
      </c>
      <c r="T55" s="65">
        <v>10666000</v>
      </c>
      <c r="V55" s="65">
        <v>4170</v>
      </c>
      <c r="X55" s="65">
        <v>35825573023</v>
      </c>
      <c r="Z55" s="65">
        <v>44133411089.400002</v>
      </c>
      <c r="AB55" s="99">
        <f t="shared" si="0"/>
        <v>7.0873218813004475E-4</v>
      </c>
    </row>
    <row r="56" spans="1:28" ht="21.75" customHeight="1" x14ac:dyDescent="0.2">
      <c r="A56" s="114" t="s">
        <v>66</v>
      </c>
      <c r="B56" s="114"/>
      <c r="C56" s="114"/>
      <c r="E56" s="115">
        <v>0</v>
      </c>
      <c r="F56" s="115"/>
      <c r="H56" s="36">
        <v>0</v>
      </c>
      <c r="J56" s="36">
        <v>0</v>
      </c>
      <c r="L56" s="65">
        <v>5400000</v>
      </c>
      <c r="N56" s="65">
        <v>26097338434</v>
      </c>
      <c r="P56" s="65">
        <v>0</v>
      </c>
      <c r="R56" s="65">
        <v>0</v>
      </c>
      <c r="T56" s="65">
        <v>5400000</v>
      </c>
      <c r="V56" s="65">
        <v>5150</v>
      </c>
      <c r="X56" s="65">
        <v>26097338434</v>
      </c>
      <c r="Z56" s="65">
        <v>27595028700</v>
      </c>
      <c r="AB56" s="99">
        <f t="shared" si="0"/>
        <v>4.4314465139450141E-4</v>
      </c>
    </row>
    <row r="57" spans="1:28" ht="21.75" customHeight="1" x14ac:dyDescent="0.2">
      <c r="A57" s="114" t="s">
        <v>67</v>
      </c>
      <c r="B57" s="114"/>
      <c r="C57" s="114"/>
      <c r="E57" s="115">
        <v>0</v>
      </c>
      <c r="F57" s="115"/>
      <c r="H57" s="36">
        <v>0</v>
      </c>
      <c r="J57" s="36">
        <v>0</v>
      </c>
      <c r="L57" s="65">
        <v>2100000</v>
      </c>
      <c r="N57" s="65">
        <v>29225067156</v>
      </c>
      <c r="P57" s="65">
        <v>0</v>
      </c>
      <c r="R57" s="65">
        <v>0</v>
      </c>
      <c r="T57" s="65">
        <v>2100000</v>
      </c>
      <c r="V57" s="65">
        <v>12400</v>
      </c>
      <c r="X57" s="65">
        <v>29225067156</v>
      </c>
      <c r="Z57" s="65">
        <v>25838710800</v>
      </c>
      <c r="AB57" s="99">
        <f t="shared" si="0"/>
        <v>4.1494019138125913E-4</v>
      </c>
    </row>
    <row r="58" spans="1:28" ht="21.75" customHeight="1" x14ac:dyDescent="0.2">
      <c r="A58" s="114" t="s">
        <v>68</v>
      </c>
      <c r="B58" s="114"/>
      <c r="C58" s="114"/>
      <c r="E58" s="115">
        <v>0</v>
      </c>
      <c r="F58" s="115"/>
      <c r="H58" s="36">
        <v>0</v>
      </c>
      <c r="J58" s="36">
        <v>0</v>
      </c>
      <c r="L58" s="65">
        <v>800000</v>
      </c>
      <c r="N58" s="65">
        <v>29309873590</v>
      </c>
      <c r="P58" s="65">
        <v>0</v>
      </c>
      <c r="R58" s="65">
        <v>0</v>
      </c>
      <c r="T58" s="65">
        <v>800000</v>
      </c>
      <c r="V58" s="65">
        <v>38140</v>
      </c>
      <c r="X58" s="65">
        <v>29309873590</v>
      </c>
      <c r="Z58" s="65">
        <v>30276142240</v>
      </c>
      <c r="AB58" s="99">
        <f t="shared" si="0"/>
        <v>4.8620027340341699E-4</v>
      </c>
    </row>
    <row r="59" spans="1:28" ht="21.75" customHeight="1" x14ac:dyDescent="0.2">
      <c r="A59" s="114" t="s">
        <v>69</v>
      </c>
      <c r="B59" s="114"/>
      <c r="C59" s="114"/>
      <c r="E59" s="115">
        <v>0</v>
      </c>
      <c r="F59" s="115"/>
      <c r="H59" s="36">
        <v>0</v>
      </c>
      <c r="J59" s="36">
        <v>0</v>
      </c>
      <c r="L59" s="65">
        <v>3900000</v>
      </c>
      <c r="N59" s="65">
        <v>29913883740</v>
      </c>
      <c r="P59" s="65">
        <v>0</v>
      </c>
      <c r="R59" s="65">
        <v>0</v>
      </c>
      <c r="T59" s="65">
        <v>3900000</v>
      </c>
      <c r="V59" s="65">
        <v>7770</v>
      </c>
      <c r="X59" s="65">
        <v>29913883740</v>
      </c>
      <c r="Z59" s="65">
        <v>30068757810</v>
      </c>
      <c r="AB59" s="99">
        <f t="shared" si="0"/>
        <v>4.8286991626061044E-4</v>
      </c>
    </row>
    <row r="60" spans="1:28" ht="21.75" customHeight="1" x14ac:dyDescent="0.2">
      <c r="A60" s="114" t="s">
        <v>70</v>
      </c>
      <c r="B60" s="114"/>
      <c r="C60" s="114"/>
      <c r="E60" s="115">
        <v>0</v>
      </c>
      <c r="F60" s="115"/>
      <c r="H60" s="36">
        <v>0</v>
      </c>
      <c r="J60" s="36">
        <v>0</v>
      </c>
      <c r="L60" s="65">
        <v>3605721</v>
      </c>
      <c r="N60" s="65">
        <v>29970459942</v>
      </c>
      <c r="P60" s="65">
        <v>0</v>
      </c>
      <c r="R60" s="65">
        <v>0</v>
      </c>
      <c r="T60" s="65">
        <v>3605721</v>
      </c>
      <c r="V60" s="65">
        <v>8050</v>
      </c>
      <c r="X60" s="65">
        <v>29970459942</v>
      </c>
      <c r="Z60" s="65">
        <v>28801682652.193501</v>
      </c>
      <c r="AB60" s="99">
        <f t="shared" si="0"/>
        <v>4.6252213604261797E-4</v>
      </c>
    </row>
    <row r="61" spans="1:28" ht="21.75" customHeight="1" x14ac:dyDescent="0.2">
      <c r="A61" s="116" t="s">
        <v>71</v>
      </c>
      <c r="B61" s="116"/>
      <c r="C61" s="116"/>
      <c r="D61" s="12"/>
      <c r="E61" s="115">
        <v>0</v>
      </c>
      <c r="F61" s="117"/>
      <c r="H61" s="37">
        <v>0</v>
      </c>
      <c r="J61" s="37">
        <v>0</v>
      </c>
      <c r="L61" s="66">
        <v>993000</v>
      </c>
      <c r="N61" s="66">
        <v>29968327172</v>
      </c>
      <c r="P61" s="66">
        <v>0</v>
      </c>
      <c r="R61" s="66">
        <v>0</v>
      </c>
      <c r="T61" s="66">
        <v>993000</v>
      </c>
      <c r="V61" s="66">
        <v>35630</v>
      </c>
      <c r="X61" s="66">
        <v>29968327172</v>
      </c>
      <c r="Z61" s="66">
        <f>35107098039.3-17</f>
        <v>35107098022.300003</v>
      </c>
      <c r="AB61" s="99">
        <f t="shared" si="0"/>
        <v>5.6377990701508938E-4</v>
      </c>
    </row>
    <row r="62" spans="1:28" ht="21.75" customHeight="1" thickBot="1" x14ac:dyDescent="0.25">
      <c r="A62" s="113" t="s">
        <v>72</v>
      </c>
      <c r="B62" s="113"/>
      <c r="C62" s="113"/>
      <c r="D62" s="113"/>
      <c r="F62" s="38"/>
      <c r="H62" s="38">
        <f>SUM(G9:H61)</f>
        <v>1334777000979</v>
      </c>
      <c r="J62" s="38">
        <f>SUM(I9:J61)</f>
        <v>1536968263771.5786</v>
      </c>
      <c r="L62" s="38">
        <f>SUM(K9:L61)</f>
        <v>48122875</v>
      </c>
      <c r="N62" s="38">
        <f>SUM(M9:N61)</f>
        <v>286047679627</v>
      </c>
      <c r="P62" s="38">
        <f>SUM(O9:P61)</f>
        <v>-8435102</v>
      </c>
      <c r="R62" s="38">
        <f>SUM(Q9:R61)</f>
        <v>42132115104</v>
      </c>
      <c r="T62" s="38"/>
      <c r="V62" s="67"/>
      <c r="X62" s="38">
        <f>SUM(W9:X61)</f>
        <v>1589369371347</v>
      </c>
      <c r="Z62" s="38">
        <f>SUM(Y9:Z61)</f>
        <v>2023119990751.5015</v>
      </c>
      <c r="AB62" s="50">
        <f>SUM(AA9:AB61)</f>
        <v>3.2488996941352009E-2</v>
      </c>
    </row>
    <row r="63" spans="1:28" ht="13.5" thickTop="1" x14ac:dyDescent="0.2"/>
    <row r="68" spans="30:30" x14ac:dyDescent="0.2">
      <c r="AD68">
        <v>62270928043841</v>
      </c>
    </row>
  </sheetData>
  <mergeCells count="120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62:D62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</mergeCells>
  <pageMargins left="0.39" right="0.39" top="0.39" bottom="0.39" header="0" footer="0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69"/>
  <sheetViews>
    <sheetView rightToLeft="1" view="pageBreakPreview" zoomScale="60" zoomScaleNormal="100" workbookViewId="0">
      <selection activeCell="S24" sqref="S24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</row>
    <row r="2" spans="1:49" ht="21.75" customHeight="1" x14ac:dyDescent="0.2">
      <c r="A2" s="111" t="s">
        <v>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1"/>
    </row>
    <row r="3" spans="1:49" ht="21.75" customHeight="1" x14ac:dyDescent="0.2">
      <c r="A3" s="111" t="s">
        <v>2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</row>
    <row r="4" spans="1:49" ht="14.45" customHeight="1" x14ac:dyDescent="0.2"/>
    <row r="5" spans="1:49" ht="14.45" customHeight="1" x14ac:dyDescent="0.2">
      <c r="A5" s="122" t="s">
        <v>73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</row>
    <row r="6" spans="1:49" ht="14.45" customHeight="1" x14ac:dyDescent="0.2">
      <c r="I6" s="119" t="s">
        <v>7</v>
      </c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C6" s="119" t="s">
        <v>9</v>
      </c>
      <c r="AD6" s="119"/>
      <c r="AE6" s="119"/>
      <c r="AF6" s="119"/>
      <c r="AG6" s="119"/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19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119" t="s">
        <v>74</v>
      </c>
      <c r="B8" s="119"/>
      <c r="C8" s="119"/>
      <c r="D8" s="119"/>
      <c r="E8" s="119"/>
      <c r="F8" s="119"/>
      <c r="G8" s="119"/>
      <c r="I8" s="119" t="s">
        <v>75</v>
      </c>
      <c r="J8" s="119"/>
      <c r="K8" s="119"/>
      <c r="M8" s="119" t="s">
        <v>76</v>
      </c>
      <c r="N8" s="119"/>
      <c r="O8" s="119"/>
      <c r="Q8" s="119" t="s">
        <v>77</v>
      </c>
      <c r="R8" s="119"/>
      <c r="S8" s="119"/>
      <c r="T8" s="119"/>
      <c r="U8" s="119"/>
      <c r="W8" s="119" t="s">
        <v>78</v>
      </c>
      <c r="X8" s="119"/>
      <c r="Y8" s="119"/>
      <c r="Z8" s="119"/>
      <c r="AA8" s="119"/>
      <c r="AC8" s="119" t="s">
        <v>75</v>
      </c>
      <c r="AD8" s="119"/>
      <c r="AE8" s="119"/>
      <c r="AF8" s="119"/>
      <c r="AG8" s="119"/>
      <c r="AI8" s="119" t="s">
        <v>76</v>
      </c>
      <c r="AJ8" s="119"/>
      <c r="AK8" s="119"/>
      <c r="AM8" s="119" t="s">
        <v>77</v>
      </c>
      <c r="AN8" s="119"/>
      <c r="AO8" s="119"/>
      <c r="AQ8" s="119" t="s">
        <v>78</v>
      </c>
      <c r="AR8" s="119"/>
      <c r="AS8" s="119"/>
    </row>
    <row r="9" spans="1:49" ht="21.75" customHeight="1" x14ac:dyDescent="0.2">
      <c r="A9" s="120" t="s">
        <v>79</v>
      </c>
      <c r="B9" s="120"/>
      <c r="C9" s="120"/>
      <c r="D9" s="120"/>
      <c r="E9" s="120"/>
      <c r="F9" s="120"/>
      <c r="G9" s="120"/>
      <c r="I9" s="121">
        <v>303003995</v>
      </c>
      <c r="J9" s="121"/>
      <c r="K9" s="121"/>
      <c r="M9" s="121">
        <v>2231</v>
      </c>
      <c r="N9" s="121"/>
      <c r="O9" s="121"/>
      <c r="Q9" s="120" t="s">
        <v>80</v>
      </c>
      <c r="R9" s="120"/>
      <c r="S9" s="120"/>
      <c r="T9" s="120"/>
      <c r="U9" s="120"/>
      <c r="W9" s="125">
        <v>0.25741354699968699</v>
      </c>
      <c r="X9" s="125"/>
      <c r="Y9" s="125"/>
      <c r="Z9" s="125"/>
      <c r="AA9" s="125"/>
      <c r="AC9" s="121">
        <v>303003995</v>
      </c>
      <c r="AD9" s="121"/>
      <c r="AE9" s="121"/>
      <c r="AF9" s="121"/>
      <c r="AG9" s="121"/>
      <c r="AI9" s="121">
        <v>2231</v>
      </c>
      <c r="AJ9" s="121"/>
      <c r="AK9" s="121"/>
      <c r="AM9" s="120" t="s">
        <v>80</v>
      </c>
      <c r="AN9" s="120"/>
      <c r="AO9" s="120"/>
      <c r="AQ9" s="125">
        <v>0.25741354699968699</v>
      </c>
      <c r="AR9" s="125"/>
      <c r="AS9" s="125"/>
    </row>
    <row r="10" spans="1:49" ht="14.45" customHeight="1" x14ac:dyDescent="0.2">
      <c r="A10" s="122" t="s">
        <v>81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</row>
    <row r="11" spans="1:49" ht="14.45" customHeight="1" x14ac:dyDescent="0.2">
      <c r="C11" s="119" t="s">
        <v>7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Y11" s="119" t="s">
        <v>9</v>
      </c>
      <c r="Z11" s="119"/>
      <c r="AA11" s="119"/>
      <c r="AB11" s="119"/>
      <c r="AC11" s="119"/>
      <c r="AD11" s="119"/>
      <c r="AE11" s="119"/>
      <c r="AF11" s="119"/>
      <c r="AG11" s="119"/>
      <c r="AH11" s="119"/>
      <c r="AI11" s="119"/>
      <c r="AJ11" s="119"/>
      <c r="AK11" s="119"/>
      <c r="AL11" s="119"/>
      <c r="AM11" s="119"/>
      <c r="AN11" s="119"/>
      <c r="AO11" s="119"/>
      <c r="AP11" s="119"/>
      <c r="AQ11" s="119"/>
      <c r="AR11" s="119"/>
      <c r="AS11" s="119"/>
      <c r="AT11" s="119"/>
      <c r="AU11" s="119"/>
      <c r="AV11" s="119"/>
    </row>
    <row r="12" spans="1:49" ht="14.45" customHeight="1" x14ac:dyDescent="0.2">
      <c r="A12" s="2" t="s">
        <v>74</v>
      </c>
      <c r="C12" s="4" t="s">
        <v>82</v>
      </c>
      <c r="D12" s="3"/>
      <c r="E12" s="4" t="s">
        <v>83</v>
      </c>
      <c r="F12" s="3"/>
      <c r="G12" s="124" t="s">
        <v>84</v>
      </c>
      <c r="H12" s="124"/>
      <c r="I12" s="124"/>
      <c r="J12" s="3"/>
      <c r="K12" s="124" t="s">
        <v>85</v>
      </c>
      <c r="L12" s="124"/>
      <c r="M12" s="124"/>
      <c r="N12" s="3"/>
      <c r="O12" s="124" t="s">
        <v>76</v>
      </c>
      <c r="P12" s="124"/>
      <c r="Q12" s="124"/>
      <c r="R12" s="3"/>
      <c r="S12" s="124" t="s">
        <v>77</v>
      </c>
      <c r="T12" s="124"/>
      <c r="U12" s="124"/>
      <c r="V12" s="124"/>
      <c r="W12" s="124"/>
      <c r="Y12" s="124" t="s">
        <v>82</v>
      </c>
      <c r="Z12" s="124"/>
      <c r="AA12" s="124"/>
      <c r="AB12" s="124"/>
      <c r="AC12" s="124"/>
      <c r="AD12" s="3"/>
      <c r="AE12" s="124" t="s">
        <v>83</v>
      </c>
      <c r="AF12" s="124"/>
      <c r="AG12" s="124"/>
      <c r="AH12" s="124"/>
      <c r="AI12" s="124"/>
      <c r="AJ12" s="3"/>
      <c r="AK12" s="124" t="s">
        <v>84</v>
      </c>
      <c r="AL12" s="124"/>
      <c r="AM12" s="124"/>
      <c r="AN12" s="3"/>
      <c r="AO12" s="124" t="s">
        <v>85</v>
      </c>
      <c r="AP12" s="124"/>
      <c r="AQ12" s="124"/>
      <c r="AR12" s="3"/>
      <c r="AS12" s="124" t="s">
        <v>76</v>
      </c>
      <c r="AT12" s="124"/>
      <c r="AU12" s="3"/>
      <c r="AV12" s="4" t="s">
        <v>77</v>
      </c>
    </row>
    <row r="13" spans="1:49" ht="21.75" customHeight="1" x14ac:dyDescent="0.2">
      <c r="A13" s="5" t="s">
        <v>86</v>
      </c>
      <c r="C13" s="5" t="s">
        <v>87</v>
      </c>
      <c r="E13" s="5" t="s">
        <v>88</v>
      </c>
      <c r="G13" s="120" t="s">
        <v>89</v>
      </c>
      <c r="H13" s="120"/>
      <c r="I13" s="120"/>
      <c r="K13" s="121">
        <v>325379674</v>
      </c>
      <c r="L13" s="121"/>
      <c r="M13" s="121"/>
      <c r="O13" s="121">
        <v>2284</v>
      </c>
      <c r="P13" s="121"/>
      <c r="Q13" s="121"/>
      <c r="S13" s="120" t="s">
        <v>90</v>
      </c>
      <c r="T13" s="120"/>
      <c r="U13" s="120"/>
      <c r="V13" s="120"/>
      <c r="W13" s="120"/>
      <c r="Y13" s="120" t="s">
        <v>87</v>
      </c>
      <c r="Z13" s="120"/>
      <c r="AA13" s="120"/>
      <c r="AB13" s="120"/>
      <c r="AC13" s="120"/>
      <c r="AE13" s="120" t="s">
        <v>88</v>
      </c>
      <c r="AF13" s="120"/>
      <c r="AG13" s="120"/>
      <c r="AH13" s="120"/>
      <c r="AI13" s="120"/>
      <c r="AK13" s="120" t="s">
        <v>89</v>
      </c>
      <c r="AL13" s="120"/>
      <c r="AM13" s="120"/>
      <c r="AO13" s="121">
        <v>325379674</v>
      </c>
      <c r="AP13" s="121"/>
      <c r="AQ13" s="121"/>
      <c r="AS13" s="121">
        <v>2284</v>
      </c>
      <c r="AT13" s="121"/>
      <c r="AV13" s="5" t="s">
        <v>90</v>
      </c>
    </row>
    <row r="14" spans="1:49" ht="14.45" customHeight="1" x14ac:dyDescent="0.2">
      <c r="A14" s="122" t="s">
        <v>91</v>
      </c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</row>
    <row r="15" spans="1:49" ht="14.45" customHeight="1" x14ac:dyDescent="0.2">
      <c r="C15" s="119" t="s">
        <v>7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O15" s="119" t="s">
        <v>9</v>
      </c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</row>
    <row r="16" spans="1:49" ht="14.45" customHeight="1" x14ac:dyDescent="0.2">
      <c r="A16" s="2" t="s">
        <v>74</v>
      </c>
      <c r="C16" s="4" t="s">
        <v>83</v>
      </c>
      <c r="D16" s="3"/>
      <c r="E16" s="4" t="s">
        <v>85</v>
      </c>
      <c r="F16" s="3"/>
      <c r="G16" s="124" t="s">
        <v>76</v>
      </c>
      <c r="H16" s="124"/>
      <c r="I16" s="124"/>
      <c r="J16" s="3"/>
      <c r="K16" s="124" t="s">
        <v>77</v>
      </c>
      <c r="L16" s="124"/>
      <c r="M16" s="124"/>
      <c r="O16" s="124" t="s">
        <v>83</v>
      </c>
      <c r="P16" s="124"/>
      <c r="Q16" s="124"/>
      <c r="R16" s="124"/>
      <c r="S16" s="124"/>
      <c r="T16" s="3"/>
      <c r="U16" s="124" t="s">
        <v>85</v>
      </c>
      <c r="V16" s="124"/>
      <c r="W16" s="124"/>
      <c r="X16" s="124"/>
      <c r="Y16" s="124"/>
      <c r="Z16" s="3"/>
      <c r="AA16" s="124" t="s">
        <v>76</v>
      </c>
      <c r="AB16" s="124"/>
      <c r="AC16" s="124"/>
      <c r="AD16" s="124"/>
      <c r="AE16" s="124"/>
      <c r="AF16" s="3"/>
      <c r="AG16" s="124" t="s">
        <v>77</v>
      </c>
      <c r="AH16" s="124"/>
      <c r="AI16" s="124"/>
    </row>
    <row r="17" spans="1:35" ht="21.75" customHeight="1" x14ac:dyDescent="0.2">
      <c r="A17" s="3"/>
      <c r="C17" s="3"/>
      <c r="E17" s="3"/>
      <c r="G17" s="3"/>
      <c r="H17" s="3"/>
      <c r="I17" s="3"/>
      <c r="K17" s="3"/>
      <c r="L17" s="3"/>
      <c r="M17" s="3"/>
      <c r="O17" s="3"/>
      <c r="P17" s="3"/>
      <c r="Q17" s="3"/>
      <c r="R17" s="3"/>
      <c r="S17" s="3"/>
      <c r="U17" s="3"/>
      <c r="V17" s="3"/>
      <c r="W17" s="3"/>
      <c r="X17" s="3"/>
      <c r="Y17" s="3"/>
      <c r="AA17" s="3"/>
      <c r="AB17" s="3"/>
      <c r="AC17" s="3"/>
      <c r="AD17" s="3"/>
      <c r="AE17" s="3"/>
      <c r="AG17" s="3"/>
      <c r="AH17" s="3"/>
      <c r="AI17" s="3"/>
    </row>
    <row r="18" spans="1:35" ht="21.75" customHeight="1" x14ac:dyDescent="0.2"/>
    <row r="19" spans="1:35" ht="21.75" customHeight="1" x14ac:dyDescent="0.2"/>
    <row r="20" spans="1:35" ht="21.75" customHeight="1" x14ac:dyDescent="0.2"/>
    <row r="21" spans="1:35" ht="21.75" customHeight="1" x14ac:dyDescent="0.2"/>
    <row r="22" spans="1:35" ht="21.75" customHeight="1" x14ac:dyDescent="0.2"/>
    <row r="23" spans="1:35" ht="21.75" customHeight="1" x14ac:dyDescent="0.2"/>
    <row r="24" spans="1:35" ht="21.75" customHeight="1" x14ac:dyDescent="0.2"/>
    <row r="25" spans="1:35" ht="21.75" customHeight="1" x14ac:dyDescent="0.2"/>
    <row r="26" spans="1:35" ht="21.75" customHeight="1" x14ac:dyDescent="0.2"/>
    <row r="27" spans="1:35" ht="21.75" customHeight="1" x14ac:dyDescent="0.2"/>
    <row r="28" spans="1:35" ht="21.75" customHeight="1" x14ac:dyDescent="0.2"/>
    <row r="29" spans="1:35" ht="21.75" customHeight="1" x14ac:dyDescent="0.2"/>
    <row r="30" spans="1:35" ht="21.75" customHeight="1" x14ac:dyDescent="0.2"/>
    <row r="31" spans="1:35" ht="21.75" customHeight="1" x14ac:dyDescent="0.2"/>
    <row r="32" spans="1:35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  <row r="64" ht="21.75" customHeight="1" x14ac:dyDescent="0.2"/>
    <row r="65" ht="21.75" customHeight="1" x14ac:dyDescent="0.2"/>
    <row r="66" ht="21.75" customHeight="1" x14ac:dyDescent="0.2"/>
    <row r="67" ht="21.75" customHeight="1" x14ac:dyDescent="0.2"/>
    <row r="68" ht="21.75" customHeight="1" x14ac:dyDescent="0.2"/>
    <row r="69" ht="21.75" customHeight="1" x14ac:dyDescent="0.2"/>
  </sheetData>
  <mergeCells count="54">
    <mergeCell ref="AM8:AO8"/>
    <mergeCell ref="AQ8:AS8"/>
    <mergeCell ref="A1:AW1"/>
    <mergeCell ref="A2:AW2"/>
    <mergeCell ref="A3:AW3"/>
    <mergeCell ref="A5:AW5"/>
    <mergeCell ref="I6:AA6"/>
    <mergeCell ref="AC6:AS6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C8:AG8"/>
    <mergeCell ref="AI8:AK8"/>
    <mergeCell ref="A10:AW10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E13:AI13"/>
    <mergeCell ref="AK13:AM13"/>
    <mergeCell ref="AO13:AQ13"/>
    <mergeCell ref="AS13:AT13"/>
    <mergeCell ref="A14:AW14"/>
    <mergeCell ref="G13:I13"/>
    <mergeCell ref="K13:M13"/>
    <mergeCell ref="O13:Q13"/>
    <mergeCell ref="S13:W13"/>
    <mergeCell ref="Y13:AC13"/>
    <mergeCell ref="C15:M15"/>
    <mergeCell ref="O15:AI15"/>
    <mergeCell ref="G16:I16"/>
    <mergeCell ref="K16:M16"/>
    <mergeCell ref="O16:S16"/>
    <mergeCell ref="U16:Y16"/>
    <mergeCell ref="AA16:AE16"/>
    <mergeCell ref="AG16:AI16"/>
  </mergeCells>
  <pageMargins left="0.39" right="0.39" top="0.39" bottom="0.39" header="0" footer="0"/>
  <pageSetup scale="6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21"/>
  <sheetViews>
    <sheetView rightToLeft="1" view="pageBreakPreview" zoomScale="60" zoomScaleNormal="100" workbookViewId="0">
      <selection activeCell="S20" sqref="S20:T20"/>
    </sheetView>
  </sheetViews>
  <sheetFormatPr defaultRowHeight="12.75" x14ac:dyDescent="0.2"/>
  <cols>
    <col min="1" max="1" width="8.28515625" customWidth="1"/>
    <col min="2" max="2" width="14.28515625" customWidth="1"/>
    <col min="3" max="3" width="1.28515625" customWidth="1"/>
    <col min="4" max="4" width="2.5703125" style="32" customWidth="1"/>
    <col min="5" max="5" width="16.140625" style="32" customWidth="1"/>
    <col min="6" max="6" width="1.28515625" style="32" customWidth="1"/>
    <col min="7" max="7" width="22.28515625" style="32" bestFit="1" customWidth="1"/>
    <col min="8" max="8" width="1.28515625" style="30" customWidth="1"/>
    <col min="9" max="9" width="22" style="32" bestFit="1" customWidth="1"/>
    <col min="10" max="10" width="1.28515625" style="30" customWidth="1"/>
    <col min="11" max="11" width="16.5703125" style="32" bestFit="1" customWidth="1"/>
    <col min="12" max="12" width="1.28515625" style="32" customWidth="1"/>
    <col min="13" max="13" width="22.28515625" style="32" bestFit="1" customWidth="1"/>
    <col min="14" max="14" width="1.28515625" style="32" customWidth="1"/>
    <col min="15" max="15" width="7.5703125" style="32" bestFit="1" customWidth="1"/>
    <col min="16" max="16" width="1.28515625" style="32" customWidth="1"/>
    <col min="17" max="17" width="12" style="32" bestFit="1" customWidth="1"/>
    <col min="18" max="18" width="1.28515625" style="32" customWidth="1"/>
    <col min="19" max="19" width="16.5703125" style="32" bestFit="1" customWidth="1"/>
    <col min="20" max="20" width="1.28515625" style="32" customWidth="1"/>
    <col min="21" max="21" width="25.42578125" style="32" bestFit="1" customWidth="1"/>
    <col min="22" max="22" width="1.28515625" style="32" customWidth="1"/>
    <col min="23" max="23" width="22.28515625" style="32" bestFit="1" customWidth="1"/>
    <col min="24" max="24" width="1.28515625" style="32" customWidth="1"/>
    <col min="25" max="25" width="23.7109375" style="32" bestFit="1" customWidth="1"/>
    <col min="26" max="26" width="1.28515625" customWidth="1"/>
    <col min="27" max="27" width="19.85546875" bestFit="1" customWidth="1"/>
    <col min="28" max="28" width="0.28515625" customWidth="1"/>
  </cols>
  <sheetData>
    <row r="1" spans="1:27" ht="29.1" customHeight="1" x14ac:dyDescent="0.2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</row>
    <row r="2" spans="1:27" ht="21.75" customHeight="1" x14ac:dyDescent="0.2">
      <c r="A2" s="111" t="s">
        <v>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</row>
    <row r="3" spans="1:27" ht="21.75" customHeight="1" x14ac:dyDescent="0.2">
      <c r="A3" s="111" t="s">
        <v>2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</row>
    <row r="4" spans="1:27" ht="14.45" customHeight="1" x14ac:dyDescent="0.2"/>
    <row r="5" spans="1:27" ht="14.45" customHeight="1" x14ac:dyDescent="0.2">
      <c r="A5" s="1" t="s">
        <v>92</v>
      </c>
      <c r="B5" s="122" t="s">
        <v>93</v>
      </c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</row>
    <row r="6" spans="1:27" ht="14.45" customHeight="1" x14ac:dyDescent="0.2">
      <c r="E6" s="130" t="s">
        <v>7</v>
      </c>
      <c r="F6" s="130"/>
      <c r="G6" s="130"/>
      <c r="H6" s="130"/>
      <c r="I6" s="130"/>
      <c r="K6" s="123" t="s">
        <v>8</v>
      </c>
      <c r="L6" s="123"/>
      <c r="M6" s="123"/>
      <c r="N6" s="123"/>
      <c r="O6" s="123"/>
      <c r="P6" s="123"/>
      <c r="Q6" s="123"/>
      <c r="S6" s="119" t="s">
        <v>9</v>
      </c>
      <c r="T6" s="119"/>
      <c r="U6" s="119"/>
      <c r="V6" s="119"/>
      <c r="W6" s="119"/>
      <c r="X6" s="119"/>
      <c r="Y6" s="119"/>
      <c r="Z6" s="119"/>
      <c r="AA6" s="119"/>
    </row>
    <row r="7" spans="1:27" ht="14.45" customHeight="1" x14ac:dyDescent="0.2">
      <c r="E7" s="33"/>
      <c r="F7" s="33"/>
      <c r="G7" s="33"/>
      <c r="H7" s="31"/>
      <c r="I7" s="33"/>
      <c r="K7" s="118" t="s">
        <v>94</v>
      </c>
      <c r="L7" s="118"/>
      <c r="M7" s="118"/>
      <c r="N7" s="33"/>
      <c r="O7" s="118" t="s">
        <v>95</v>
      </c>
      <c r="P7" s="118"/>
      <c r="Q7" s="118"/>
      <c r="S7" s="33"/>
      <c r="T7" s="33"/>
      <c r="U7" s="33"/>
      <c r="V7" s="33"/>
      <c r="W7" s="33"/>
      <c r="X7" s="33"/>
      <c r="Y7" s="33"/>
      <c r="Z7" s="3"/>
      <c r="AA7" s="3"/>
    </row>
    <row r="8" spans="1:27" ht="14.45" customHeight="1" x14ac:dyDescent="0.2">
      <c r="A8" s="119" t="s">
        <v>96</v>
      </c>
      <c r="B8" s="119"/>
      <c r="D8" s="123" t="s">
        <v>97</v>
      </c>
      <c r="E8" s="123"/>
      <c r="G8" s="34" t="s">
        <v>14</v>
      </c>
      <c r="I8" s="34" t="s">
        <v>15</v>
      </c>
      <c r="K8" s="39" t="s">
        <v>13</v>
      </c>
      <c r="L8" s="33"/>
      <c r="M8" s="39" t="s">
        <v>14</v>
      </c>
      <c r="O8" s="39" t="s">
        <v>13</v>
      </c>
      <c r="P8" s="33"/>
      <c r="Q8" s="39" t="s">
        <v>16</v>
      </c>
      <c r="S8" s="34" t="s">
        <v>13</v>
      </c>
      <c r="U8" s="34" t="s">
        <v>98</v>
      </c>
      <c r="W8" s="34" t="s">
        <v>14</v>
      </c>
      <c r="Y8" s="34" t="s">
        <v>15</v>
      </c>
      <c r="AA8" s="2" t="s">
        <v>18</v>
      </c>
    </row>
    <row r="9" spans="1:27" ht="21.75" customHeight="1" x14ac:dyDescent="0.2">
      <c r="A9" s="120" t="s">
        <v>99</v>
      </c>
      <c r="B9" s="120"/>
      <c r="D9" s="129">
        <v>115000</v>
      </c>
      <c r="E9" s="129"/>
      <c r="G9" s="35">
        <v>29612310475</v>
      </c>
      <c r="I9" s="35">
        <v>53530994880</v>
      </c>
      <c r="K9" s="35">
        <v>0</v>
      </c>
      <c r="M9" s="35">
        <v>0</v>
      </c>
      <c r="O9" s="35">
        <v>0</v>
      </c>
      <c r="Q9" s="35">
        <v>0</v>
      </c>
      <c r="S9" s="35">
        <v>115000</v>
      </c>
      <c r="U9" s="35">
        <v>512799</v>
      </c>
      <c r="W9" s="35">
        <v>29612310475</v>
      </c>
      <c r="Y9" s="35">
        <v>58836249664.5</v>
      </c>
      <c r="AA9" s="100">
        <f>Y9/سهام!$AD$68</f>
        <v>9.4484298713321153E-4</v>
      </c>
    </row>
    <row r="10" spans="1:27" ht="21.75" customHeight="1" x14ac:dyDescent="0.2">
      <c r="A10" s="114" t="s">
        <v>100</v>
      </c>
      <c r="B10" s="114"/>
      <c r="D10" s="128">
        <v>17680000</v>
      </c>
      <c r="E10" s="128"/>
      <c r="G10" s="36">
        <v>174196640120</v>
      </c>
      <c r="I10" s="36">
        <v>237266708536</v>
      </c>
      <c r="K10" s="36">
        <v>0</v>
      </c>
      <c r="M10" s="36">
        <v>0</v>
      </c>
      <c r="O10" s="36">
        <v>0</v>
      </c>
      <c r="Q10" s="36">
        <v>0</v>
      </c>
      <c r="S10" s="36">
        <v>17680000</v>
      </c>
      <c r="U10" s="36">
        <v>16558</v>
      </c>
      <c r="W10" s="36">
        <v>174196640120</v>
      </c>
      <c r="Y10" s="36">
        <v>292072125488</v>
      </c>
      <c r="AA10" s="100">
        <f>Y10/سهام!$AD$68</f>
        <v>4.6903448312569001E-3</v>
      </c>
    </row>
    <row r="11" spans="1:27" ht="21.75" customHeight="1" x14ac:dyDescent="0.2">
      <c r="A11" s="114" t="s">
        <v>101</v>
      </c>
      <c r="B11" s="114"/>
      <c r="D11" s="128">
        <v>3600000</v>
      </c>
      <c r="E11" s="128"/>
      <c r="G11" s="36">
        <v>69635982585</v>
      </c>
      <c r="I11" s="36">
        <v>65800310400</v>
      </c>
      <c r="K11" s="36">
        <v>0</v>
      </c>
      <c r="M11" s="36">
        <v>0</v>
      </c>
      <c r="O11" s="36">
        <v>0</v>
      </c>
      <c r="Q11" s="36">
        <v>0</v>
      </c>
      <c r="S11" s="36">
        <v>3600000</v>
      </c>
      <c r="U11" s="36">
        <v>21518</v>
      </c>
      <c r="W11" s="36">
        <v>69635982585</v>
      </c>
      <c r="Y11" s="36">
        <v>77286630960</v>
      </c>
      <c r="AA11" s="100">
        <f>Y11/سهام!$AD$68</f>
        <v>1.2411350430747941E-3</v>
      </c>
    </row>
    <row r="12" spans="1:27" ht="21.75" customHeight="1" x14ac:dyDescent="0.2">
      <c r="A12" s="114" t="s">
        <v>102</v>
      </c>
      <c r="B12" s="114"/>
      <c r="D12" s="128">
        <v>10000000</v>
      </c>
      <c r="E12" s="128"/>
      <c r="G12" s="36">
        <v>100120000000</v>
      </c>
      <c r="I12" s="36">
        <v>168207908000</v>
      </c>
      <c r="K12" s="36">
        <v>0</v>
      </c>
      <c r="M12" s="36">
        <v>0</v>
      </c>
      <c r="O12" s="36">
        <v>0</v>
      </c>
      <c r="Q12" s="36">
        <v>0</v>
      </c>
      <c r="S12" s="36">
        <v>10000000</v>
      </c>
      <c r="U12" s="36">
        <v>18991</v>
      </c>
      <c r="W12" s="36">
        <v>100120000000</v>
      </c>
      <c r="Y12" s="36">
        <v>189682108000</v>
      </c>
      <c r="AA12" s="100">
        <f>Y12/سهام!$AD$68</f>
        <v>3.0460780649753105E-3</v>
      </c>
    </row>
    <row r="13" spans="1:27" ht="21.75" customHeight="1" x14ac:dyDescent="0.2">
      <c r="A13" s="114" t="s">
        <v>103</v>
      </c>
      <c r="B13" s="114"/>
      <c r="D13" s="128">
        <v>5338755</v>
      </c>
      <c r="E13" s="128"/>
      <c r="G13" s="36">
        <v>99999989270</v>
      </c>
      <c r="I13" s="36">
        <v>98806127267.925003</v>
      </c>
      <c r="K13" s="36">
        <v>0</v>
      </c>
      <c r="M13" s="36">
        <v>0</v>
      </c>
      <c r="O13" s="36">
        <v>0</v>
      </c>
      <c r="Q13" s="36">
        <v>0</v>
      </c>
      <c r="S13" s="36">
        <v>5338755</v>
      </c>
      <c r="U13" s="36">
        <v>23358</v>
      </c>
      <c r="W13" s="36">
        <v>99999989270</v>
      </c>
      <c r="Y13" s="36">
        <v>124415823219.633</v>
      </c>
      <c r="AA13" s="100">
        <f>Y13/سهام!$AD$68</f>
        <v>1.9979760560504211E-3</v>
      </c>
    </row>
    <row r="14" spans="1:27" ht="21.75" customHeight="1" x14ac:dyDescent="0.2">
      <c r="A14" s="114" t="s">
        <v>104</v>
      </c>
      <c r="B14" s="114"/>
      <c r="D14" s="128">
        <v>2895076</v>
      </c>
      <c r="E14" s="128"/>
      <c r="G14" s="36">
        <v>69999984701</v>
      </c>
      <c r="I14" s="36">
        <v>73952718817.559998</v>
      </c>
      <c r="K14" s="36">
        <v>0</v>
      </c>
      <c r="M14" s="36">
        <v>0</v>
      </c>
      <c r="O14" s="36">
        <v>0</v>
      </c>
      <c r="Q14" s="36">
        <v>0</v>
      </c>
      <c r="S14" s="36">
        <v>2895076</v>
      </c>
      <c r="U14" s="36">
        <v>28960</v>
      </c>
      <c r="W14" s="36">
        <v>69999984701</v>
      </c>
      <c r="Y14" s="36">
        <v>83740791278.848007</v>
      </c>
      <c r="AA14" s="100">
        <f>Y14/سهام!$AD$68</f>
        <v>1.3447814880788583E-3</v>
      </c>
    </row>
    <row r="15" spans="1:27" ht="21.75" customHeight="1" x14ac:dyDescent="0.2">
      <c r="A15" s="114" t="s">
        <v>105</v>
      </c>
      <c r="B15" s="114"/>
      <c r="D15" s="128">
        <v>2395638</v>
      </c>
      <c r="E15" s="128"/>
      <c r="G15" s="36">
        <v>39999997284</v>
      </c>
      <c r="I15" s="36">
        <v>40251063129.076797</v>
      </c>
      <c r="K15" s="36">
        <v>0</v>
      </c>
      <c r="M15" s="36">
        <v>0</v>
      </c>
      <c r="O15" s="36">
        <v>0</v>
      </c>
      <c r="Q15" s="36">
        <v>0</v>
      </c>
      <c r="S15" s="36">
        <v>2395638</v>
      </c>
      <c r="U15" s="36">
        <v>18795</v>
      </c>
      <c r="W15" s="36">
        <v>39999997284</v>
      </c>
      <c r="Y15" s="36">
        <v>44971984990.547997</v>
      </c>
      <c r="AA15" s="100">
        <f>Y15/سهام!$AD$68</f>
        <v>7.2219872745249729E-4</v>
      </c>
    </row>
    <row r="16" spans="1:27" ht="21.75" customHeight="1" x14ac:dyDescent="0.2">
      <c r="A16" s="114" t="s">
        <v>106</v>
      </c>
      <c r="B16" s="114"/>
      <c r="D16" s="128">
        <v>14482958</v>
      </c>
      <c r="E16" s="128"/>
      <c r="G16" s="36">
        <v>149999996006</v>
      </c>
      <c r="I16" s="36">
        <v>150709640948</v>
      </c>
      <c r="K16" s="36">
        <v>0</v>
      </c>
      <c r="M16" s="36">
        <v>0</v>
      </c>
      <c r="O16" s="36">
        <v>0</v>
      </c>
      <c r="Q16" s="36">
        <v>0</v>
      </c>
      <c r="S16" s="36">
        <v>14482958</v>
      </c>
      <c r="U16" s="36">
        <v>11221</v>
      </c>
      <c r="W16" s="36">
        <v>149999996006</v>
      </c>
      <c r="Y16" s="36">
        <v>162513251718</v>
      </c>
      <c r="AA16" s="100">
        <f>Y16/سهام!$AD$68</f>
        <v>2.6097772559866904E-3</v>
      </c>
    </row>
    <row r="17" spans="1:27" ht="21.75" customHeight="1" x14ac:dyDescent="0.2">
      <c r="A17" s="114" t="s">
        <v>107</v>
      </c>
      <c r="B17" s="114"/>
      <c r="D17" s="128">
        <v>0</v>
      </c>
      <c r="E17" s="128"/>
      <c r="G17" s="36">
        <v>0</v>
      </c>
      <c r="I17" s="36">
        <v>0</v>
      </c>
      <c r="K17" s="36">
        <v>4994000</v>
      </c>
      <c r="M17" s="36">
        <v>49999928000</v>
      </c>
      <c r="O17" s="36">
        <v>0</v>
      </c>
      <c r="Q17" s="36">
        <v>0</v>
      </c>
      <c r="S17" s="36">
        <v>4994000</v>
      </c>
      <c r="U17" s="36">
        <v>10000</v>
      </c>
      <c r="W17" s="36">
        <v>49999928000</v>
      </c>
      <c r="Y17" s="36">
        <v>49880072000</v>
      </c>
      <c r="AA17" s="100">
        <f>Y17/سهام!$AD$68</f>
        <v>8.0101700049953672E-4</v>
      </c>
    </row>
    <row r="18" spans="1:27" ht="21.75" customHeight="1" x14ac:dyDescent="0.2">
      <c r="A18" s="114" t="s">
        <v>108</v>
      </c>
      <c r="B18" s="114"/>
      <c r="D18" s="128">
        <v>0</v>
      </c>
      <c r="E18" s="128"/>
      <c r="G18" s="36">
        <v>0</v>
      </c>
      <c r="I18" s="36">
        <v>0</v>
      </c>
      <c r="K18" s="36">
        <v>5000000</v>
      </c>
      <c r="M18" s="36">
        <v>50112250000</v>
      </c>
      <c r="O18" s="36">
        <v>0</v>
      </c>
      <c r="Q18" s="36">
        <v>0</v>
      </c>
      <c r="S18" s="36">
        <v>5000000</v>
      </c>
      <c r="U18" s="36">
        <v>10000</v>
      </c>
      <c r="W18" s="36">
        <v>50112250000</v>
      </c>
      <c r="Y18" s="36">
        <v>49885000000</v>
      </c>
      <c r="AA18" s="100">
        <f>Y18/سهام!$AD$68</f>
        <v>8.0109613855247424E-4</v>
      </c>
    </row>
    <row r="19" spans="1:27" ht="21.75" customHeight="1" x14ac:dyDescent="0.2">
      <c r="A19" s="116" t="s">
        <v>109</v>
      </c>
      <c r="B19" s="116"/>
      <c r="D19" s="127">
        <v>0</v>
      </c>
      <c r="E19" s="127"/>
      <c r="G19" s="37">
        <v>0</v>
      </c>
      <c r="I19" s="37">
        <v>0</v>
      </c>
      <c r="K19" s="37">
        <v>15335408</v>
      </c>
      <c r="M19" s="37">
        <v>159999992587</v>
      </c>
      <c r="O19" s="37">
        <v>0</v>
      </c>
      <c r="Q19" s="37">
        <v>0</v>
      </c>
      <c r="S19" s="37">
        <v>15335408</v>
      </c>
      <c r="U19" s="37">
        <v>11390</v>
      </c>
      <c r="W19" s="37">
        <v>159999992587</v>
      </c>
      <c r="Y19" s="37">
        <f>174268555436.624-3</f>
        <v>174268555433.62399</v>
      </c>
      <c r="AA19" s="100">
        <f>Y19/سهام!$AD$68</f>
        <v>2.7985540108047303E-3</v>
      </c>
    </row>
    <row r="20" spans="1:27" ht="21.75" customHeight="1" thickBot="1" x14ac:dyDescent="0.25">
      <c r="A20" s="113" t="s">
        <v>72</v>
      </c>
      <c r="B20" s="113"/>
      <c r="D20" s="126"/>
      <c r="E20" s="126"/>
      <c r="G20" s="126">
        <f>SUM(G9:H19)</f>
        <v>733564900441</v>
      </c>
      <c r="H20" s="126"/>
      <c r="I20" s="126">
        <f>SUM(I9:J19)</f>
        <v>888525471978.56189</v>
      </c>
      <c r="J20" s="126"/>
      <c r="K20" s="126">
        <f>SUM(K9:L19)</f>
        <v>25329408</v>
      </c>
      <c r="L20" s="126"/>
      <c r="M20" s="126">
        <f>SUM(M9:N19)</f>
        <v>260112170587</v>
      </c>
      <c r="N20" s="126"/>
      <c r="O20" s="38">
        <v>0</v>
      </c>
      <c r="Q20" s="38">
        <v>0</v>
      </c>
      <c r="S20" s="126"/>
      <c r="T20" s="126"/>
      <c r="U20" s="38"/>
      <c r="W20" s="126">
        <f>SUM(W9:X19)</f>
        <v>993677071028</v>
      </c>
      <c r="X20" s="126"/>
      <c r="Y20" s="126">
        <f>SUM(Y9:Z19)</f>
        <v>1307552592753.1531</v>
      </c>
      <c r="Z20" s="126"/>
      <c r="AA20" s="50">
        <f>SUM(AA9:AA19)</f>
        <v>2.0997801603865423E-2</v>
      </c>
    </row>
    <row r="21" spans="1:27" ht="13.5" thickTop="1" x14ac:dyDescent="0.2"/>
  </sheetData>
  <mergeCells count="42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9:B19"/>
    <mergeCell ref="D19:E19"/>
    <mergeCell ref="A20:B20"/>
    <mergeCell ref="D20:E20"/>
    <mergeCell ref="A16:B16"/>
    <mergeCell ref="D16:E16"/>
    <mergeCell ref="A17:B17"/>
    <mergeCell ref="D17:E17"/>
    <mergeCell ref="A18:B18"/>
    <mergeCell ref="D18:E18"/>
    <mergeCell ref="W20:X20"/>
    <mergeCell ref="Y20:Z20"/>
    <mergeCell ref="G20:H20"/>
    <mergeCell ref="I20:J20"/>
    <mergeCell ref="K20:L20"/>
    <mergeCell ref="M20:N20"/>
    <mergeCell ref="S20:T20"/>
  </mergeCells>
  <pageMargins left="0.39" right="0.39" top="0.39" bottom="0.39" header="0" footer="0"/>
  <pageSetup scale="4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31"/>
  <sheetViews>
    <sheetView rightToLeft="1" view="pageBreakPreview" topLeftCell="K1" zoomScale="80" zoomScaleNormal="100" zoomScaleSheetLayoutView="80" workbookViewId="0">
      <selection activeCell="AD31" sqref="AD3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20.140625" bestFit="1" customWidth="1"/>
    <col min="19" max="19" width="1.28515625" customWidth="1"/>
    <col min="20" max="20" width="20.5703125" bestFit="1" customWidth="1"/>
    <col min="21" max="21" width="1.28515625" customWidth="1"/>
    <col min="22" max="22" width="13" style="32" customWidth="1"/>
    <col min="23" max="23" width="1.28515625" style="32" customWidth="1"/>
    <col min="24" max="24" width="25.42578125" style="32" bestFit="1" customWidth="1"/>
    <col min="25" max="25" width="1.28515625" style="32" customWidth="1"/>
    <col min="26" max="26" width="13" style="32" customWidth="1"/>
    <col min="27" max="27" width="1.28515625" style="32" customWidth="1"/>
    <col min="28" max="28" width="23.7109375" style="32" bestFit="1" customWidth="1"/>
    <col min="29" max="29" width="1.28515625" style="32" customWidth="1"/>
    <col min="30" max="30" width="15.5703125" style="32" customWidth="1"/>
    <col min="31" max="31" width="1.28515625" style="32" customWidth="1"/>
    <col min="32" max="32" width="15.5703125" style="32" customWidth="1"/>
    <col min="33" max="33" width="1.28515625" style="32" customWidth="1"/>
    <col min="34" max="34" width="24.85546875" style="32" bestFit="1" customWidth="1"/>
    <col min="35" max="35" width="1.28515625" style="32" customWidth="1"/>
    <col min="36" max="36" width="24.85546875" style="32" bestFit="1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</row>
    <row r="2" spans="1:38" ht="21.75" customHeight="1" x14ac:dyDescent="0.2">
      <c r="A2" s="111" t="s">
        <v>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</row>
    <row r="3" spans="1:38" ht="21.75" customHeight="1" x14ac:dyDescent="0.2">
      <c r="A3" s="111" t="s">
        <v>2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</row>
    <row r="4" spans="1:38" ht="14.45" customHeight="1" x14ac:dyDescent="0.2"/>
    <row r="5" spans="1:38" ht="14.45" customHeight="1" x14ac:dyDescent="0.2">
      <c r="A5" s="1" t="s">
        <v>110</v>
      </c>
      <c r="B5" s="122" t="s">
        <v>111</v>
      </c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</row>
    <row r="6" spans="1:38" ht="14.45" customHeight="1" x14ac:dyDescent="0.2">
      <c r="A6" s="119" t="s">
        <v>112</v>
      </c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 t="s">
        <v>7</v>
      </c>
      <c r="Q6" s="119"/>
      <c r="R6" s="119"/>
      <c r="S6" s="119"/>
      <c r="T6" s="119"/>
      <c r="V6" s="123" t="s">
        <v>8</v>
      </c>
      <c r="W6" s="123"/>
      <c r="X6" s="123"/>
      <c r="Y6" s="123"/>
      <c r="Z6" s="123"/>
      <c r="AA6" s="123"/>
      <c r="AB6" s="123"/>
      <c r="AD6" s="119" t="s">
        <v>9</v>
      </c>
      <c r="AE6" s="119"/>
      <c r="AF6" s="119"/>
      <c r="AG6" s="119"/>
      <c r="AH6" s="119"/>
      <c r="AI6" s="119"/>
      <c r="AJ6" s="119"/>
      <c r="AK6" s="119"/>
      <c r="AL6" s="119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118" t="s">
        <v>10</v>
      </c>
      <c r="W7" s="118"/>
      <c r="X7" s="118"/>
      <c r="Y7" s="33"/>
      <c r="Z7" s="118" t="s">
        <v>11</v>
      </c>
      <c r="AA7" s="118"/>
      <c r="AB7" s="118"/>
      <c r="AD7" s="33"/>
      <c r="AE7" s="33"/>
      <c r="AF7" s="33"/>
      <c r="AG7" s="33"/>
      <c r="AH7" s="33"/>
      <c r="AI7" s="33"/>
      <c r="AJ7" s="33"/>
      <c r="AK7" s="3"/>
      <c r="AL7" s="3"/>
    </row>
    <row r="8" spans="1:38" ht="14.45" customHeight="1" x14ac:dyDescent="0.2">
      <c r="A8" s="119" t="s">
        <v>113</v>
      </c>
      <c r="B8" s="119"/>
      <c r="D8" s="2" t="s">
        <v>114</v>
      </c>
      <c r="F8" s="2" t="s">
        <v>115</v>
      </c>
      <c r="H8" s="2" t="s">
        <v>116</v>
      </c>
      <c r="J8" s="2" t="s">
        <v>117</v>
      </c>
      <c r="L8" s="2" t="s">
        <v>118</v>
      </c>
      <c r="N8" s="2" t="s">
        <v>78</v>
      </c>
      <c r="P8" s="2" t="s">
        <v>13</v>
      </c>
      <c r="R8" s="2" t="s">
        <v>14</v>
      </c>
      <c r="T8" s="2" t="s">
        <v>15</v>
      </c>
      <c r="V8" s="39" t="s">
        <v>13</v>
      </c>
      <c r="W8" s="33"/>
      <c r="X8" s="39" t="s">
        <v>14</v>
      </c>
      <c r="Z8" s="39" t="s">
        <v>13</v>
      </c>
      <c r="AA8" s="33"/>
      <c r="AB8" s="39" t="s">
        <v>16</v>
      </c>
      <c r="AD8" s="34" t="s">
        <v>13</v>
      </c>
      <c r="AF8" s="34" t="s">
        <v>17</v>
      </c>
      <c r="AH8" s="34" t="s">
        <v>14</v>
      </c>
      <c r="AJ8" s="34" t="s">
        <v>15</v>
      </c>
      <c r="AL8" s="2" t="s">
        <v>18</v>
      </c>
    </row>
    <row r="9" spans="1:38" ht="21.75" customHeight="1" x14ac:dyDescent="0.2">
      <c r="A9" s="120" t="s">
        <v>119</v>
      </c>
      <c r="B9" s="120"/>
      <c r="D9" s="5" t="s">
        <v>120</v>
      </c>
      <c r="F9" s="5" t="s">
        <v>120</v>
      </c>
      <c r="H9" s="5" t="s">
        <v>121</v>
      </c>
      <c r="J9" s="5" t="s">
        <v>122</v>
      </c>
      <c r="L9" s="7">
        <v>19</v>
      </c>
      <c r="N9" s="7">
        <v>19</v>
      </c>
      <c r="P9" s="6">
        <v>6355000</v>
      </c>
      <c r="R9" s="6">
        <v>6355303489853</v>
      </c>
      <c r="T9" s="6">
        <v>5892251585125</v>
      </c>
      <c r="V9" s="35">
        <v>0</v>
      </c>
      <c r="X9" s="35">
        <v>0</v>
      </c>
      <c r="Z9" s="35">
        <v>6355000</v>
      </c>
      <c r="AB9" s="35">
        <v>6355000000000</v>
      </c>
      <c r="AD9" s="35">
        <v>0</v>
      </c>
      <c r="AF9" s="35">
        <v>0</v>
      </c>
      <c r="AH9" s="35">
        <v>0</v>
      </c>
      <c r="AJ9" s="35">
        <v>0</v>
      </c>
      <c r="AL9" s="7">
        <f>AJ9/سهام!$AD$68</f>
        <v>0</v>
      </c>
    </row>
    <row r="10" spans="1:38" ht="21.75" customHeight="1" x14ac:dyDescent="0.2">
      <c r="A10" s="114" t="s">
        <v>123</v>
      </c>
      <c r="B10" s="114"/>
      <c r="D10" s="8" t="s">
        <v>120</v>
      </c>
      <c r="F10" s="8" t="s">
        <v>120</v>
      </c>
      <c r="H10" s="8" t="s">
        <v>124</v>
      </c>
      <c r="J10" s="8" t="s">
        <v>125</v>
      </c>
      <c r="L10" s="10">
        <v>0</v>
      </c>
      <c r="N10" s="10">
        <v>0</v>
      </c>
      <c r="P10" s="9">
        <v>534464</v>
      </c>
      <c r="R10" s="9">
        <v>304661652832</v>
      </c>
      <c r="T10" s="9">
        <v>459287618328</v>
      </c>
      <c r="V10" s="36">
        <v>0</v>
      </c>
      <c r="X10" s="36">
        <v>0</v>
      </c>
      <c r="Z10" s="36">
        <v>0</v>
      </c>
      <c r="AB10" s="36">
        <v>0</v>
      </c>
      <c r="AD10" s="36">
        <v>534464</v>
      </c>
      <c r="AF10" s="36">
        <v>873020</v>
      </c>
      <c r="AH10" s="36">
        <v>304661652832</v>
      </c>
      <c r="AJ10" s="36">
        <v>466344048747</v>
      </c>
      <c r="AL10" s="44">
        <f>AJ10/سهام!$AD$68</f>
        <v>7.4889529254916001E-3</v>
      </c>
    </row>
    <row r="11" spans="1:38" ht="21.75" customHeight="1" x14ac:dyDescent="0.2">
      <c r="A11" s="114" t="s">
        <v>126</v>
      </c>
      <c r="B11" s="114"/>
      <c r="D11" s="8" t="s">
        <v>120</v>
      </c>
      <c r="F11" s="8" t="s">
        <v>120</v>
      </c>
      <c r="H11" s="8" t="s">
        <v>127</v>
      </c>
      <c r="J11" s="8" t="s">
        <v>128</v>
      </c>
      <c r="L11" s="10">
        <v>26</v>
      </c>
      <c r="N11" s="10">
        <v>26</v>
      </c>
      <c r="P11" s="9">
        <v>2000000</v>
      </c>
      <c r="R11" s="9">
        <v>2000000000000</v>
      </c>
      <c r="T11" s="9">
        <v>1983550857437</v>
      </c>
      <c r="V11" s="36">
        <v>0</v>
      </c>
      <c r="X11" s="36">
        <v>0</v>
      </c>
      <c r="Z11" s="36">
        <v>0</v>
      </c>
      <c r="AB11" s="36">
        <v>0</v>
      </c>
      <c r="AD11" s="36">
        <v>2000000</v>
      </c>
      <c r="AF11" s="36">
        <v>900000</v>
      </c>
      <c r="AH11" s="36">
        <v>2000000000000</v>
      </c>
      <c r="AJ11" s="36">
        <v>1799021250000</v>
      </c>
      <c r="AL11" s="44">
        <f>AJ11/سهام!$AD$68</f>
        <v>2.8890227053199265E-2</v>
      </c>
    </row>
    <row r="12" spans="1:38" ht="21.75" customHeight="1" x14ac:dyDescent="0.2">
      <c r="A12" s="114" t="s">
        <v>129</v>
      </c>
      <c r="B12" s="114"/>
      <c r="D12" s="8" t="s">
        <v>120</v>
      </c>
      <c r="F12" s="8" t="s">
        <v>120</v>
      </c>
      <c r="H12" s="8" t="s">
        <v>130</v>
      </c>
      <c r="J12" s="8" t="s">
        <v>131</v>
      </c>
      <c r="L12" s="10">
        <v>23</v>
      </c>
      <c r="N12" s="10">
        <v>23</v>
      </c>
      <c r="P12" s="9">
        <v>1000000</v>
      </c>
      <c r="R12" s="9">
        <v>1000000000000</v>
      </c>
      <c r="T12" s="9">
        <v>999456250000</v>
      </c>
      <c r="V12" s="36">
        <v>0</v>
      </c>
      <c r="X12" s="36">
        <v>0</v>
      </c>
      <c r="Z12" s="36">
        <v>0</v>
      </c>
      <c r="AB12" s="36">
        <v>0</v>
      </c>
      <c r="AD12" s="36">
        <v>1000000</v>
      </c>
      <c r="AF12" s="36">
        <v>900000</v>
      </c>
      <c r="AH12" s="36">
        <v>1000000000000</v>
      </c>
      <c r="AJ12" s="36">
        <v>899510625000</v>
      </c>
      <c r="AL12" s="44">
        <f>AJ12/سهام!$AD$68</f>
        <v>1.4445113526599633E-2</v>
      </c>
    </row>
    <row r="13" spans="1:38" ht="21.75" customHeight="1" x14ac:dyDescent="0.2">
      <c r="A13" s="114" t="s">
        <v>132</v>
      </c>
      <c r="B13" s="114"/>
      <c r="D13" s="8" t="s">
        <v>120</v>
      </c>
      <c r="F13" s="8" t="s">
        <v>120</v>
      </c>
      <c r="H13" s="8" t="s">
        <v>133</v>
      </c>
      <c r="J13" s="8" t="s">
        <v>134</v>
      </c>
      <c r="L13" s="10">
        <v>23</v>
      </c>
      <c r="N13" s="10">
        <v>23</v>
      </c>
      <c r="P13" s="9">
        <v>2000000</v>
      </c>
      <c r="R13" s="9">
        <v>2000000000000</v>
      </c>
      <c r="T13" s="9">
        <v>1998912500000</v>
      </c>
      <c r="V13" s="36">
        <v>0</v>
      </c>
      <c r="X13" s="36">
        <v>0</v>
      </c>
      <c r="Z13" s="36">
        <v>0</v>
      </c>
      <c r="AB13" s="36">
        <v>0</v>
      </c>
      <c r="AD13" s="36">
        <v>2000000</v>
      </c>
      <c r="AF13" s="36">
        <v>900000</v>
      </c>
      <c r="AH13" s="36">
        <v>2000000000000</v>
      </c>
      <c r="AJ13" s="36">
        <v>1799021250000</v>
      </c>
      <c r="AL13" s="44">
        <f>AJ13/سهام!$AD$68</f>
        <v>2.8890227053199265E-2</v>
      </c>
    </row>
    <row r="14" spans="1:38" ht="21.75" customHeight="1" x14ac:dyDescent="0.2">
      <c r="A14" s="114" t="s">
        <v>135</v>
      </c>
      <c r="B14" s="114"/>
      <c r="D14" s="8" t="s">
        <v>120</v>
      </c>
      <c r="F14" s="8" t="s">
        <v>120</v>
      </c>
      <c r="H14" s="8" t="s">
        <v>136</v>
      </c>
      <c r="J14" s="8" t="s">
        <v>137</v>
      </c>
      <c r="L14" s="10">
        <v>23</v>
      </c>
      <c r="N14" s="10">
        <v>23</v>
      </c>
      <c r="P14" s="9">
        <v>2000000</v>
      </c>
      <c r="R14" s="9">
        <v>2000000000000</v>
      </c>
      <c r="T14" s="9">
        <v>1998912500000</v>
      </c>
      <c r="V14" s="36">
        <v>0</v>
      </c>
      <c r="X14" s="36">
        <v>0</v>
      </c>
      <c r="Z14" s="36">
        <v>0</v>
      </c>
      <c r="AB14" s="36">
        <v>0</v>
      </c>
      <c r="AD14" s="36">
        <v>2000000</v>
      </c>
      <c r="AF14" s="36">
        <v>900000</v>
      </c>
      <c r="AH14" s="36">
        <v>2000000000000</v>
      </c>
      <c r="AJ14" s="36">
        <v>1799021250000</v>
      </c>
      <c r="AL14" s="44">
        <f>AJ14/سهام!$AD$68</f>
        <v>2.8890227053199265E-2</v>
      </c>
    </row>
    <row r="15" spans="1:38" ht="21.75" customHeight="1" x14ac:dyDescent="0.2">
      <c r="A15" s="114" t="s">
        <v>138</v>
      </c>
      <c r="B15" s="114"/>
      <c r="D15" s="8" t="s">
        <v>120</v>
      </c>
      <c r="F15" s="8" t="s">
        <v>120</v>
      </c>
      <c r="H15" s="8" t="s">
        <v>139</v>
      </c>
      <c r="J15" s="8" t="s">
        <v>140</v>
      </c>
      <c r="L15" s="10">
        <v>23</v>
      </c>
      <c r="N15" s="10">
        <v>23</v>
      </c>
      <c r="P15" s="9">
        <v>480000</v>
      </c>
      <c r="R15" s="9">
        <v>480015238095</v>
      </c>
      <c r="T15" s="9">
        <v>479739000000</v>
      </c>
      <c r="V15" s="36">
        <v>0</v>
      </c>
      <c r="X15" s="36">
        <v>0</v>
      </c>
      <c r="Z15" s="36">
        <v>0</v>
      </c>
      <c r="AB15" s="36">
        <v>0</v>
      </c>
      <c r="AD15" s="36">
        <v>480000</v>
      </c>
      <c r="AF15" s="36">
        <v>1000000</v>
      </c>
      <c r="AH15" s="36">
        <v>480015238095</v>
      </c>
      <c r="AJ15" s="36">
        <v>479739000000</v>
      </c>
      <c r="AL15" s="44">
        <f>AJ15/سهام!$AD$68</f>
        <v>7.7040605475198042E-3</v>
      </c>
    </row>
    <row r="16" spans="1:38" ht="21.75" customHeight="1" x14ac:dyDescent="0.2">
      <c r="A16" s="114" t="s">
        <v>141</v>
      </c>
      <c r="B16" s="114"/>
      <c r="D16" s="8" t="s">
        <v>120</v>
      </c>
      <c r="F16" s="8" t="s">
        <v>120</v>
      </c>
      <c r="H16" s="8" t="s">
        <v>142</v>
      </c>
      <c r="J16" s="8" t="s">
        <v>143</v>
      </c>
      <c r="L16" s="10">
        <v>23</v>
      </c>
      <c r="N16" s="10">
        <v>23</v>
      </c>
      <c r="P16" s="9">
        <v>1000000</v>
      </c>
      <c r="R16" s="9">
        <v>1000020000000</v>
      </c>
      <c r="T16" s="9">
        <v>999456250000</v>
      </c>
      <c r="V16" s="36">
        <v>0</v>
      </c>
      <c r="X16" s="36">
        <v>0</v>
      </c>
      <c r="Z16" s="36">
        <v>0</v>
      </c>
      <c r="AB16" s="36">
        <v>0</v>
      </c>
      <c r="AD16" s="36">
        <v>1000000</v>
      </c>
      <c r="AF16" s="36">
        <v>900000</v>
      </c>
      <c r="AH16" s="36">
        <v>1000020000000</v>
      </c>
      <c r="AJ16" s="36">
        <v>899510625000</v>
      </c>
      <c r="AL16" s="44">
        <f>AJ16/سهام!$AD$68</f>
        <v>1.4445113526599633E-2</v>
      </c>
    </row>
    <row r="17" spans="1:38" ht="21.75" customHeight="1" x14ac:dyDescent="0.2">
      <c r="A17" s="114" t="s">
        <v>144</v>
      </c>
      <c r="B17" s="114"/>
      <c r="D17" s="8" t="s">
        <v>120</v>
      </c>
      <c r="F17" s="8" t="s">
        <v>120</v>
      </c>
      <c r="H17" s="8" t="s">
        <v>145</v>
      </c>
      <c r="J17" s="8" t="s">
        <v>146</v>
      </c>
      <c r="L17" s="10">
        <v>18</v>
      </c>
      <c r="N17" s="10">
        <v>18</v>
      </c>
      <c r="P17" s="9">
        <v>800000</v>
      </c>
      <c r="R17" s="9">
        <v>800020000000</v>
      </c>
      <c r="T17" s="9">
        <v>719608500000</v>
      </c>
      <c r="V17" s="36">
        <v>0</v>
      </c>
      <c r="X17" s="36">
        <v>0</v>
      </c>
      <c r="Z17" s="36">
        <v>0</v>
      </c>
      <c r="AB17" s="36">
        <v>0</v>
      </c>
      <c r="AD17" s="36">
        <v>800000</v>
      </c>
      <c r="AF17" s="36">
        <v>900000</v>
      </c>
      <c r="AH17" s="36">
        <v>800020000000</v>
      </c>
      <c r="AJ17" s="36">
        <v>719608500000</v>
      </c>
      <c r="AL17" s="44">
        <f>AJ17/سهام!$AD$68</f>
        <v>1.1556090821279705E-2</v>
      </c>
    </row>
    <row r="18" spans="1:38" ht="21.75" customHeight="1" x14ac:dyDescent="0.2">
      <c r="A18" s="114" t="s">
        <v>147</v>
      </c>
      <c r="B18" s="114"/>
      <c r="D18" s="8" t="s">
        <v>120</v>
      </c>
      <c r="F18" s="8" t="s">
        <v>120</v>
      </c>
      <c r="H18" s="8" t="s">
        <v>148</v>
      </c>
      <c r="J18" s="8" t="s">
        <v>149</v>
      </c>
      <c r="L18" s="10">
        <v>23</v>
      </c>
      <c r="N18" s="10">
        <v>23</v>
      </c>
      <c r="P18" s="9">
        <v>625000</v>
      </c>
      <c r="R18" s="9">
        <v>558413973858</v>
      </c>
      <c r="T18" s="9">
        <v>587241138910</v>
      </c>
      <c r="V18" s="36">
        <v>0</v>
      </c>
      <c r="X18" s="36">
        <v>0</v>
      </c>
      <c r="Z18" s="36">
        <v>0</v>
      </c>
      <c r="AB18" s="36">
        <v>0</v>
      </c>
      <c r="AD18" s="36">
        <v>625000</v>
      </c>
      <c r="AF18" s="36">
        <v>948686</v>
      </c>
      <c r="AH18" s="36">
        <v>558413973858</v>
      </c>
      <c r="AJ18" s="36">
        <v>592606344992</v>
      </c>
      <c r="AL18" s="44">
        <f>AJ18/سهام!$AD$68</f>
        <v>9.5165812299245582E-3</v>
      </c>
    </row>
    <row r="19" spans="1:38" ht="21.75" customHeight="1" x14ac:dyDescent="0.2">
      <c r="A19" s="114" t="s">
        <v>150</v>
      </c>
      <c r="B19" s="114"/>
      <c r="D19" s="8" t="s">
        <v>120</v>
      </c>
      <c r="F19" s="8" t="s">
        <v>120</v>
      </c>
      <c r="H19" s="8" t="s">
        <v>151</v>
      </c>
      <c r="J19" s="8" t="s">
        <v>152</v>
      </c>
      <c r="L19" s="10">
        <v>23</v>
      </c>
      <c r="N19" s="10">
        <v>23</v>
      </c>
      <c r="P19" s="9">
        <v>209000</v>
      </c>
      <c r="R19" s="9">
        <v>192041333500</v>
      </c>
      <c r="T19" s="9">
        <v>175374509230</v>
      </c>
      <c r="V19" s="36">
        <v>0</v>
      </c>
      <c r="X19" s="36">
        <v>0</v>
      </c>
      <c r="Z19" s="36">
        <v>0</v>
      </c>
      <c r="AB19" s="36">
        <v>0</v>
      </c>
      <c r="AD19" s="36">
        <v>209000</v>
      </c>
      <c r="AF19" s="36">
        <v>845226</v>
      </c>
      <c r="AH19" s="36">
        <v>192041333500</v>
      </c>
      <c r="AJ19" s="36">
        <v>176556179347</v>
      </c>
      <c r="AL19" s="44">
        <f>AJ19/سهام!$AD$68</f>
        <v>2.8352906387182479E-3</v>
      </c>
    </row>
    <row r="20" spans="1:38" ht="21.75" customHeight="1" x14ac:dyDescent="0.2">
      <c r="A20" s="114" t="s">
        <v>153</v>
      </c>
      <c r="B20" s="114"/>
      <c r="D20" s="8" t="s">
        <v>120</v>
      </c>
      <c r="F20" s="8" t="s">
        <v>120</v>
      </c>
      <c r="H20" s="8" t="s">
        <v>154</v>
      </c>
      <c r="J20" s="8" t="s">
        <v>155</v>
      </c>
      <c r="L20" s="10">
        <v>23</v>
      </c>
      <c r="N20" s="10">
        <v>23</v>
      </c>
      <c r="P20" s="9">
        <v>1079237</v>
      </c>
      <c r="R20" s="9">
        <v>995768810420</v>
      </c>
      <c r="T20" s="9">
        <v>896731499973</v>
      </c>
      <c r="V20" s="36">
        <v>0</v>
      </c>
      <c r="X20" s="36">
        <v>0</v>
      </c>
      <c r="Z20" s="36">
        <v>0</v>
      </c>
      <c r="AB20" s="36">
        <v>0</v>
      </c>
      <c r="AD20" s="36">
        <v>1079237</v>
      </c>
      <c r="AF20" s="36">
        <v>835473</v>
      </c>
      <c r="AH20" s="36">
        <v>995768810420</v>
      </c>
      <c r="AJ20" s="36">
        <v>901183089203</v>
      </c>
      <c r="AL20" s="44">
        <f>AJ20/سهام!$AD$68</f>
        <v>1.4471971391987836E-2</v>
      </c>
    </row>
    <row r="21" spans="1:38" ht="21.75" customHeight="1" x14ac:dyDescent="0.2">
      <c r="A21" s="114" t="s">
        <v>156</v>
      </c>
      <c r="B21" s="114"/>
      <c r="D21" s="8" t="s">
        <v>120</v>
      </c>
      <c r="F21" s="8" t="s">
        <v>120</v>
      </c>
      <c r="H21" s="8" t="s">
        <v>157</v>
      </c>
      <c r="J21" s="8" t="s">
        <v>158</v>
      </c>
      <c r="L21" s="10">
        <v>23</v>
      </c>
      <c r="N21" s="10">
        <v>23</v>
      </c>
      <c r="P21" s="9">
        <v>2682862</v>
      </c>
      <c r="R21" s="9">
        <v>2291873749292</v>
      </c>
      <c r="T21" s="9">
        <v>2224323161164</v>
      </c>
      <c r="V21" s="36">
        <v>0</v>
      </c>
      <c r="X21" s="36">
        <v>0</v>
      </c>
      <c r="Z21" s="36">
        <v>0</v>
      </c>
      <c r="AB21" s="36">
        <v>0</v>
      </c>
      <c r="AD21" s="36">
        <v>2682862</v>
      </c>
      <c r="AF21" s="36">
        <v>833727</v>
      </c>
      <c r="AH21" s="36">
        <v>2291873749292</v>
      </c>
      <c r="AJ21" s="36">
        <v>2235558240546</v>
      </c>
      <c r="AL21" s="44">
        <f>AJ21/سهام!$AD$68</f>
        <v>3.5900512659327734E-2</v>
      </c>
    </row>
    <row r="22" spans="1:38" ht="21.75" customHeight="1" x14ac:dyDescent="0.2">
      <c r="A22" s="114" t="s">
        <v>159</v>
      </c>
      <c r="B22" s="114"/>
      <c r="D22" s="8" t="s">
        <v>120</v>
      </c>
      <c r="F22" s="8" t="s">
        <v>120</v>
      </c>
      <c r="H22" s="8" t="s">
        <v>160</v>
      </c>
      <c r="J22" s="8" t="s">
        <v>161</v>
      </c>
      <c r="L22" s="10">
        <v>23</v>
      </c>
      <c r="N22" s="10">
        <v>23</v>
      </c>
      <c r="P22" s="9">
        <v>1400000</v>
      </c>
      <c r="R22" s="9">
        <v>1331708000000</v>
      </c>
      <c r="T22" s="9">
        <v>1236712971471</v>
      </c>
      <c r="V22" s="36">
        <v>0</v>
      </c>
      <c r="X22" s="36">
        <v>0</v>
      </c>
      <c r="Z22" s="36">
        <v>0</v>
      </c>
      <c r="AB22" s="36">
        <v>0</v>
      </c>
      <c r="AD22" s="36">
        <v>1400000</v>
      </c>
      <c r="AF22" s="36">
        <v>889572</v>
      </c>
      <c r="AH22" s="36">
        <v>1331708000000</v>
      </c>
      <c r="AJ22" s="36">
        <v>1244723613315</v>
      </c>
      <c r="AL22" s="44">
        <f>AJ22/سهام!$AD$68</f>
        <v>1.9988839935686672E-2</v>
      </c>
    </row>
    <row r="23" spans="1:38" ht="21.75" customHeight="1" x14ac:dyDescent="0.2">
      <c r="A23" s="114" t="s">
        <v>162</v>
      </c>
      <c r="B23" s="114"/>
      <c r="D23" s="8" t="s">
        <v>120</v>
      </c>
      <c r="F23" s="8" t="s">
        <v>120</v>
      </c>
      <c r="H23" s="8" t="s">
        <v>163</v>
      </c>
      <c r="J23" s="8" t="s">
        <v>164</v>
      </c>
      <c r="L23" s="10">
        <v>23</v>
      </c>
      <c r="N23" s="10">
        <v>23</v>
      </c>
      <c r="P23" s="9">
        <v>610000</v>
      </c>
      <c r="R23" s="9">
        <v>540816618905</v>
      </c>
      <c r="T23" s="9">
        <v>541133668486</v>
      </c>
      <c r="V23" s="36">
        <v>0</v>
      </c>
      <c r="X23" s="36">
        <v>0</v>
      </c>
      <c r="Z23" s="36">
        <v>0</v>
      </c>
      <c r="AB23" s="36">
        <v>0</v>
      </c>
      <c r="AD23" s="36">
        <v>610000</v>
      </c>
      <c r="AF23" s="36">
        <v>894109</v>
      </c>
      <c r="AH23" s="36">
        <v>540816618905</v>
      </c>
      <c r="AJ23" s="36">
        <v>545109925221</v>
      </c>
      <c r="AL23" s="44">
        <f>AJ23/سهام!$AD$68</f>
        <v>8.7538429624370272E-3</v>
      </c>
    </row>
    <row r="24" spans="1:38" ht="21.75" customHeight="1" x14ac:dyDescent="0.2">
      <c r="A24" s="114" t="s">
        <v>165</v>
      </c>
      <c r="B24" s="114"/>
      <c r="D24" s="8" t="s">
        <v>120</v>
      </c>
      <c r="F24" s="8" t="s">
        <v>120</v>
      </c>
      <c r="H24" s="8" t="s">
        <v>166</v>
      </c>
      <c r="J24" s="8" t="s">
        <v>167</v>
      </c>
      <c r="L24" s="10">
        <v>23</v>
      </c>
      <c r="N24" s="10">
        <v>23</v>
      </c>
      <c r="P24" s="9">
        <v>2706888</v>
      </c>
      <c r="R24" s="9">
        <v>2500000550160</v>
      </c>
      <c r="T24" s="9">
        <v>2209048021510</v>
      </c>
      <c r="V24" s="36">
        <v>0</v>
      </c>
      <c r="X24" s="36">
        <v>0</v>
      </c>
      <c r="Z24" s="36">
        <v>0</v>
      </c>
      <c r="AB24" s="36">
        <v>0</v>
      </c>
      <c r="AD24" s="36">
        <v>2706888</v>
      </c>
      <c r="AF24" s="36">
        <v>821177</v>
      </c>
      <c r="AH24" s="36">
        <v>2500000550160</v>
      </c>
      <c r="AJ24" s="36">
        <v>2221625501097</v>
      </c>
      <c r="AL24" s="44">
        <f>AJ24/سهام!$AD$68</f>
        <v>3.5676768772948023E-2</v>
      </c>
    </row>
    <row r="25" spans="1:38" ht="21.75" customHeight="1" x14ac:dyDescent="0.2">
      <c r="A25" s="114" t="s">
        <v>168</v>
      </c>
      <c r="B25" s="114"/>
      <c r="D25" s="8" t="s">
        <v>120</v>
      </c>
      <c r="F25" s="8" t="s">
        <v>120</v>
      </c>
      <c r="H25" s="8" t="s">
        <v>169</v>
      </c>
      <c r="J25" s="8" t="s">
        <v>170</v>
      </c>
      <c r="L25" s="10">
        <v>23</v>
      </c>
      <c r="N25" s="10">
        <v>23</v>
      </c>
      <c r="P25" s="9">
        <v>2137500</v>
      </c>
      <c r="R25" s="9">
        <v>2000272500000</v>
      </c>
      <c r="T25" s="9">
        <v>1749248291270</v>
      </c>
      <c r="V25" s="36">
        <v>0</v>
      </c>
      <c r="X25" s="36">
        <v>0</v>
      </c>
      <c r="Z25" s="36">
        <v>0</v>
      </c>
      <c r="AB25" s="36">
        <v>0</v>
      </c>
      <c r="AD25" s="36">
        <v>2137500</v>
      </c>
      <c r="AF25" s="36">
        <v>824826</v>
      </c>
      <c r="AH25" s="36">
        <v>2000272500000</v>
      </c>
      <c r="AJ25" s="36">
        <v>1762106908093</v>
      </c>
      <c r="AL25" s="44">
        <f>AJ25/سهام!$AD$68</f>
        <v>2.8297424873006752E-2</v>
      </c>
    </row>
    <row r="26" spans="1:38" ht="21.75" customHeight="1" x14ac:dyDescent="0.2">
      <c r="A26" s="114" t="s">
        <v>171</v>
      </c>
      <c r="B26" s="114"/>
      <c r="D26" s="8" t="s">
        <v>120</v>
      </c>
      <c r="F26" s="8" t="s">
        <v>120</v>
      </c>
      <c r="H26" s="8" t="s">
        <v>172</v>
      </c>
      <c r="J26" s="8" t="s">
        <v>173</v>
      </c>
      <c r="L26" s="10">
        <v>23</v>
      </c>
      <c r="N26" s="10">
        <v>23</v>
      </c>
      <c r="P26" s="9">
        <v>0</v>
      </c>
      <c r="R26" s="9">
        <v>0</v>
      </c>
      <c r="T26" s="9">
        <v>0</v>
      </c>
      <c r="V26" s="36">
        <v>5200000</v>
      </c>
      <c r="X26" s="36">
        <v>3941795711937</v>
      </c>
      <c r="Z26" s="36">
        <v>0</v>
      </c>
      <c r="AB26" s="36">
        <v>0</v>
      </c>
      <c r="AD26" s="36">
        <v>5200000</v>
      </c>
      <c r="AF26" s="36">
        <v>758629</v>
      </c>
      <c r="AH26" s="36">
        <v>3941795711937</v>
      </c>
      <c r="AJ26" s="36">
        <v>3942725776502</v>
      </c>
      <c r="AL26" s="44">
        <f>AJ26/سهام!$AD$68</f>
        <v>6.3315673948622989E-2</v>
      </c>
    </row>
    <row r="27" spans="1:38" ht="21.75" customHeight="1" x14ac:dyDescent="0.2">
      <c r="A27" s="114" t="s">
        <v>174</v>
      </c>
      <c r="B27" s="114"/>
      <c r="D27" s="8" t="s">
        <v>120</v>
      </c>
      <c r="F27" s="8" t="s">
        <v>120</v>
      </c>
      <c r="H27" s="8" t="s">
        <v>175</v>
      </c>
      <c r="J27" s="8" t="s">
        <v>176</v>
      </c>
      <c r="L27" s="10">
        <v>23</v>
      </c>
      <c r="N27" s="10">
        <v>23</v>
      </c>
      <c r="P27" s="9">
        <v>0</v>
      </c>
      <c r="R27" s="9">
        <v>0</v>
      </c>
      <c r="T27" s="9">
        <v>0</v>
      </c>
      <c r="V27" s="36">
        <v>4000000</v>
      </c>
      <c r="X27" s="36">
        <v>4000000000000</v>
      </c>
      <c r="Z27" s="36">
        <v>0</v>
      </c>
      <c r="AB27" s="36">
        <v>0</v>
      </c>
      <c r="AD27" s="36">
        <v>4000000</v>
      </c>
      <c r="AF27" s="36">
        <v>987219</v>
      </c>
      <c r="AH27" s="36">
        <v>4000000000000</v>
      </c>
      <c r="AJ27" s="36">
        <v>3946728798675</v>
      </c>
      <c r="AL27" s="44">
        <f>AJ27/سهام!$AD$68</f>
        <v>6.3379957913849608E-2</v>
      </c>
    </row>
    <row r="28" spans="1:38" ht="21.75" customHeight="1" x14ac:dyDescent="0.2">
      <c r="A28" s="114" t="s">
        <v>177</v>
      </c>
      <c r="B28" s="114"/>
      <c r="D28" s="8" t="s">
        <v>120</v>
      </c>
      <c r="F28" s="8" t="s">
        <v>120</v>
      </c>
      <c r="H28" s="8" t="s">
        <v>178</v>
      </c>
      <c r="J28" s="8" t="s">
        <v>179</v>
      </c>
      <c r="L28" s="10">
        <v>23</v>
      </c>
      <c r="N28" s="10">
        <v>23</v>
      </c>
      <c r="P28" s="9">
        <v>0</v>
      </c>
      <c r="R28" s="9">
        <v>0</v>
      </c>
      <c r="T28" s="9">
        <v>0</v>
      </c>
      <c r="V28" s="36">
        <v>2530000</v>
      </c>
      <c r="X28" s="36">
        <v>2001410000000</v>
      </c>
      <c r="Z28" s="36">
        <v>0</v>
      </c>
      <c r="AB28" s="36">
        <v>0</v>
      </c>
      <c r="AD28" s="36">
        <v>2530000</v>
      </c>
      <c r="AF28" s="36">
        <v>794559</v>
      </c>
      <c r="AH28" s="36">
        <v>2001410000000</v>
      </c>
      <c r="AJ28" s="36">
        <v>2009141205115</v>
      </c>
      <c r="AL28" s="44">
        <f>AJ28/سهام!$AD$68</f>
        <v>3.2264513605779109E-2</v>
      </c>
    </row>
    <row r="29" spans="1:38" ht="21.75" customHeight="1" x14ac:dyDescent="0.2">
      <c r="A29" s="114" t="s">
        <v>180</v>
      </c>
      <c r="B29" s="114"/>
      <c r="D29" s="8" t="s">
        <v>120</v>
      </c>
      <c r="F29" s="8" t="s">
        <v>120</v>
      </c>
      <c r="H29" s="8" t="s">
        <v>181</v>
      </c>
      <c r="J29" s="8" t="s">
        <v>182</v>
      </c>
      <c r="L29" s="10">
        <v>23</v>
      </c>
      <c r="N29" s="10">
        <v>23</v>
      </c>
      <c r="P29" s="9">
        <v>0</v>
      </c>
      <c r="R29" s="9">
        <v>0</v>
      </c>
      <c r="T29" s="9">
        <v>0</v>
      </c>
      <c r="V29" s="36">
        <v>1403892</v>
      </c>
      <c r="X29" s="36">
        <v>1140361392736</v>
      </c>
      <c r="Z29" s="36">
        <v>0</v>
      </c>
      <c r="AB29" s="36">
        <v>0</v>
      </c>
      <c r="AD29" s="36">
        <v>1403892</v>
      </c>
      <c r="AF29" s="36">
        <v>816547</v>
      </c>
      <c r="AH29" s="36">
        <v>1140361392736</v>
      </c>
      <c r="AJ29" s="36">
        <v>1145720476482</v>
      </c>
      <c r="AL29" s="44">
        <f>AJ29/سهام!$AD$68</f>
        <v>1.8398962605397032E-2</v>
      </c>
    </row>
    <row r="30" spans="1:38" ht="21.75" customHeight="1" x14ac:dyDescent="0.2">
      <c r="A30" s="116" t="s">
        <v>183</v>
      </c>
      <c r="B30" s="116"/>
      <c r="D30" s="11" t="s">
        <v>120</v>
      </c>
      <c r="F30" s="11" t="s">
        <v>120</v>
      </c>
      <c r="H30" s="11" t="s">
        <v>184</v>
      </c>
      <c r="J30" s="11" t="s">
        <v>185</v>
      </c>
      <c r="L30" s="14">
        <v>23</v>
      </c>
      <c r="N30" s="14">
        <v>23</v>
      </c>
      <c r="P30" s="13">
        <v>0</v>
      </c>
      <c r="R30" s="13">
        <v>0</v>
      </c>
      <c r="T30" s="13">
        <v>0</v>
      </c>
      <c r="V30" s="37">
        <v>499988</v>
      </c>
      <c r="X30" s="37">
        <v>500222373875</v>
      </c>
      <c r="Z30" s="37">
        <v>0</v>
      </c>
      <c r="AB30" s="37">
        <v>0</v>
      </c>
      <c r="AD30" s="37">
        <v>499988</v>
      </c>
      <c r="AF30" s="37">
        <v>1000000</v>
      </c>
      <c r="AH30" s="37">
        <v>500222373875</v>
      </c>
      <c r="AJ30" s="37">
        <v>499716131525</v>
      </c>
      <c r="AL30" s="44">
        <f>AJ30/سهام!$AD$68</f>
        <v>8.0248704688194415E-3</v>
      </c>
    </row>
    <row r="31" spans="1:38" ht="21.75" customHeight="1" x14ac:dyDescent="0.2">
      <c r="A31" s="113" t="s">
        <v>72</v>
      </c>
      <c r="B31" s="113"/>
      <c r="D31" s="16"/>
      <c r="F31" s="16"/>
      <c r="H31" s="16"/>
      <c r="J31" s="16"/>
      <c r="L31" s="16"/>
      <c r="N31" s="16"/>
      <c r="P31" s="16"/>
      <c r="R31" s="16">
        <v>26350915916915</v>
      </c>
      <c r="T31" s="16">
        <v>25150988322904</v>
      </c>
      <c r="V31" s="38">
        <v>13633880</v>
      </c>
      <c r="X31" s="38">
        <v>11583789478548</v>
      </c>
      <c r="Z31" s="38">
        <v>6355000</v>
      </c>
      <c r="AB31" s="38">
        <v>6355000000000</v>
      </c>
      <c r="AD31" s="38"/>
      <c r="AF31" s="38"/>
      <c r="AH31" s="38">
        <v>31579401905610</v>
      </c>
      <c r="AJ31" s="38">
        <v>30085278738860</v>
      </c>
      <c r="AL31" s="50">
        <f>SUM(AL9:AL30)</f>
        <v>0.48313522351359312</v>
      </c>
    </row>
  </sheetData>
  <mergeCells count="34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31:B31"/>
    <mergeCell ref="A26:B26"/>
    <mergeCell ref="A27:B27"/>
    <mergeCell ref="A28:B28"/>
    <mergeCell ref="A29:B29"/>
    <mergeCell ref="A30:B30"/>
  </mergeCells>
  <pageMargins left="0.39" right="0.39" top="0.39" bottom="0.39" header="0" footer="0"/>
  <pageSetup scale="3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29"/>
  <sheetViews>
    <sheetView rightToLeft="1" view="pageBreakPreview" topLeftCell="A16" zoomScale="90" zoomScaleNormal="100" zoomScaleSheetLayoutView="90" workbookViewId="0">
      <selection activeCell="S24" sqref="S24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3" ht="21.75" customHeight="1" x14ac:dyDescent="0.2">
      <c r="A2" s="111" t="s">
        <v>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</row>
    <row r="3" spans="1:13" ht="21.75" customHeight="1" x14ac:dyDescent="0.2">
      <c r="A3" s="111" t="s">
        <v>2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</row>
    <row r="4" spans="1:13" ht="14.45" customHeight="1" x14ac:dyDescent="0.2">
      <c r="A4" s="122" t="s">
        <v>186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</row>
    <row r="5" spans="1:13" ht="14.45" customHeight="1" x14ac:dyDescent="0.2">
      <c r="A5" s="122" t="s">
        <v>187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</row>
    <row r="6" spans="1:13" ht="14.45" customHeight="1" x14ac:dyDescent="0.2"/>
    <row r="7" spans="1:13" ht="14.45" customHeight="1" x14ac:dyDescent="0.2">
      <c r="C7" s="119" t="s">
        <v>9</v>
      </c>
      <c r="D7" s="119"/>
      <c r="E7" s="119"/>
      <c r="F7" s="119"/>
      <c r="G7" s="119"/>
      <c r="H7" s="119"/>
      <c r="I7" s="119"/>
      <c r="J7" s="119"/>
      <c r="K7" s="119"/>
      <c r="L7" s="119"/>
      <c r="M7" s="119"/>
    </row>
    <row r="8" spans="1:13" ht="14.45" customHeight="1" x14ac:dyDescent="0.2">
      <c r="A8" s="2" t="s">
        <v>188</v>
      </c>
      <c r="C8" s="4" t="s">
        <v>13</v>
      </c>
      <c r="D8" s="3"/>
      <c r="E8" s="4" t="s">
        <v>189</v>
      </c>
      <c r="F8" s="3"/>
      <c r="G8" s="4" t="s">
        <v>190</v>
      </c>
      <c r="H8" s="3"/>
      <c r="I8" s="4" t="s">
        <v>191</v>
      </c>
      <c r="J8" s="3"/>
      <c r="K8" s="4" t="s">
        <v>192</v>
      </c>
      <c r="L8" s="3"/>
      <c r="M8" s="4" t="s">
        <v>193</v>
      </c>
    </row>
    <row r="9" spans="1:13" ht="21.75" customHeight="1" x14ac:dyDescent="0.2">
      <c r="A9" s="5" t="s">
        <v>144</v>
      </c>
      <c r="C9" s="6">
        <v>800000</v>
      </c>
      <c r="E9" s="6">
        <v>1000000</v>
      </c>
      <c r="G9" s="6">
        <v>900000</v>
      </c>
      <c r="I9" s="47">
        <v>-0.1</v>
      </c>
      <c r="K9" s="6">
        <v>719608500000</v>
      </c>
      <c r="M9" s="5" t="s">
        <v>194</v>
      </c>
    </row>
    <row r="10" spans="1:13" ht="21.75" customHeight="1" x14ac:dyDescent="0.2">
      <c r="A10" s="8" t="s">
        <v>138</v>
      </c>
      <c r="C10" s="9">
        <v>480000</v>
      </c>
      <c r="E10" s="9">
        <v>1000000</v>
      </c>
      <c r="G10" s="9">
        <v>1000000</v>
      </c>
      <c r="I10" s="48">
        <v>0</v>
      </c>
      <c r="K10" s="9">
        <v>479739000000</v>
      </c>
      <c r="M10" s="8" t="s">
        <v>194</v>
      </c>
    </row>
    <row r="11" spans="1:13" ht="21.75" customHeight="1" x14ac:dyDescent="0.2">
      <c r="A11" s="8" t="s">
        <v>147</v>
      </c>
      <c r="C11" s="9">
        <v>625000</v>
      </c>
      <c r="E11" s="9">
        <v>943390</v>
      </c>
      <c r="G11" s="9">
        <v>948686</v>
      </c>
      <c r="I11" s="48">
        <v>5.5999999999999999E-3</v>
      </c>
      <c r="K11" s="9">
        <v>592606344992</v>
      </c>
      <c r="M11" s="8" t="s">
        <v>194</v>
      </c>
    </row>
    <row r="12" spans="1:13" ht="21.75" customHeight="1" x14ac:dyDescent="0.2">
      <c r="A12" s="8" t="s">
        <v>141</v>
      </c>
      <c r="C12" s="9">
        <v>1000000</v>
      </c>
      <c r="E12" s="9">
        <v>1000000</v>
      </c>
      <c r="G12" s="9">
        <v>900000</v>
      </c>
      <c r="I12" s="48">
        <v>-0.1</v>
      </c>
      <c r="K12" s="9">
        <v>899510625000</v>
      </c>
      <c r="M12" s="8" t="s">
        <v>194</v>
      </c>
    </row>
    <row r="13" spans="1:13" ht="21.75" customHeight="1" x14ac:dyDescent="0.2">
      <c r="A13" s="8" t="s">
        <v>150</v>
      </c>
      <c r="C13" s="9">
        <v>209000</v>
      </c>
      <c r="E13" s="9">
        <v>834980</v>
      </c>
      <c r="G13" s="9">
        <v>845226</v>
      </c>
      <c r="I13" s="48">
        <v>1.23E-2</v>
      </c>
      <c r="K13" s="9">
        <v>176556179347</v>
      </c>
      <c r="M13" s="8" t="s">
        <v>194</v>
      </c>
    </row>
    <row r="14" spans="1:13" ht="21.75" customHeight="1" x14ac:dyDescent="0.2">
      <c r="A14" s="8" t="s">
        <v>153</v>
      </c>
      <c r="C14" s="9">
        <v>1079237</v>
      </c>
      <c r="E14" s="9">
        <v>830510</v>
      </c>
      <c r="G14" s="9">
        <v>835473</v>
      </c>
      <c r="I14" s="48">
        <v>6.0000000000000001E-3</v>
      </c>
      <c r="K14" s="9">
        <v>901183089203</v>
      </c>
      <c r="M14" s="8" t="s">
        <v>194</v>
      </c>
    </row>
    <row r="15" spans="1:13" ht="21.75" customHeight="1" x14ac:dyDescent="0.2">
      <c r="A15" s="8" t="s">
        <v>156</v>
      </c>
      <c r="C15" s="9">
        <v>2682862</v>
      </c>
      <c r="E15" s="9">
        <v>806100</v>
      </c>
      <c r="G15" s="9">
        <v>833727</v>
      </c>
      <c r="I15" s="48">
        <v>3.4299999999999997E-2</v>
      </c>
      <c r="K15" s="9">
        <v>2235558240546</v>
      </c>
      <c r="M15" s="8" t="s">
        <v>194</v>
      </c>
    </row>
    <row r="16" spans="1:13" ht="21.75" customHeight="1" x14ac:dyDescent="0.2">
      <c r="A16" s="8" t="s">
        <v>159</v>
      </c>
      <c r="C16" s="9">
        <v>1400000</v>
      </c>
      <c r="E16" s="9">
        <v>905000</v>
      </c>
      <c r="G16" s="9">
        <v>889572</v>
      </c>
      <c r="I16" s="48">
        <v>-1.7000000000000001E-2</v>
      </c>
      <c r="K16" s="9">
        <v>1244723613315</v>
      </c>
      <c r="M16" s="8" t="s">
        <v>194</v>
      </c>
    </row>
    <row r="17" spans="1:13" ht="21.75" customHeight="1" x14ac:dyDescent="0.2">
      <c r="A17" s="8" t="s">
        <v>162</v>
      </c>
      <c r="C17" s="9">
        <v>610000</v>
      </c>
      <c r="E17" s="9">
        <v>886750</v>
      </c>
      <c r="G17" s="9">
        <v>894109</v>
      </c>
      <c r="I17" s="48">
        <v>8.3000000000000001E-3</v>
      </c>
      <c r="K17" s="9">
        <v>545109925221</v>
      </c>
      <c r="M17" s="8" t="s">
        <v>194</v>
      </c>
    </row>
    <row r="18" spans="1:13" ht="21.75" customHeight="1" x14ac:dyDescent="0.2">
      <c r="A18" s="8" t="s">
        <v>165</v>
      </c>
      <c r="C18" s="9">
        <v>2706888</v>
      </c>
      <c r="E18" s="9">
        <v>795040</v>
      </c>
      <c r="G18" s="9">
        <v>821177</v>
      </c>
      <c r="I18" s="48">
        <v>3.2899999999999999E-2</v>
      </c>
      <c r="K18" s="9">
        <v>2221625501097</v>
      </c>
      <c r="M18" s="8" t="s">
        <v>194</v>
      </c>
    </row>
    <row r="19" spans="1:13" ht="21.75" customHeight="1" x14ac:dyDescent="0.2">
      <c r="A19" s="8" t="s">
        <v>126</v>
      </c>
      <c r="C19" s="9">
        <v>2000000</v>
      </c>
      <c r="E19" s="9">
        <v>1000000</v>
      </c>
      <c r="G19" s="9">
        <v>900000</v>
      </c>
      <c r="I19" s="48">
        <v>-0.1</v>
      </c>
      <c r="K19" s="9">
        <v>1799021250000</v>
      </c>
      <c r="M19" s="8" t="s">
        <v>194</v>
      </c>
    </row>
    <row r="20" spans="1:13" ht="21.75" customHeight="1" x14ac:dyDescent="0.2">
      <c r="A20" s="8" t="s">
        <v>168</v>
      </c>
      <c r="C20" s="9">
        <v>2137500</v>
      </c>
      <c r="E20" s="9">
        <v>861000</v>
      </c>
      <c r="G20" s="9">
        <v>824826</v>
      </c>
      <c r="I20" s="48">
        <v>-4.2000000000000003E-2</v>
      </c>
      <c r="K20" s="9">
        <v>1762106908093</v>
      </c>
      <c r="M20" s="8" t="s">
        <v>194</v>
      </c>
    </row>
    <row r="21" spans="1:13" ht="21.75" customHeight="1" x14ac:dyDescent="0.2">
      <c r="A21" s="8" t="s">
        <v>180</v>
      </c>
      <c r="C21" s="9">
        <v>1403892</v>
      </c>
      <c r="E21" s="9">
        <v>820000</v>
      </c>
      <c r="G21" s="9">
        <v>816547</v>
      </c>
      <c r="I21" s="48">
        <v>-4.1999999999999997E-3</v>
      </c>
      <c r="K21" s="9">
        <v>1145720476482</v>
      </c>
      <c r="M21" s="8" t="s">
        <v>194</v>
      </c>
    </row>
    <row r="22" spans="1:13" ht="21.75" customHeight="1" x14ac:dyDescent="0.2">
      <c r="A22" s="8" t="s">
        <v>177</v>
      </c>
      <c r="C22" s="9">
        <v>2530000</v>
      </c>
      <c r="E22" s="9">
        <v>791000</v>
      </c>
      <c r="G22" s="9">
        <v>794559</v>
      </c>
      <c r="I22" s="48">
        <v>4.4999999999999997E-3</v>
      </c>
      <c r="K22" s="9">
        <v>2009141205115</v>
      </c>
      <c r="M22" s="8" t="s">
        <v>194</v>
      </c>
    </row>
    <row r="23" spans="1:13" ht="21.75" customHeight="1" x14ac:dyDescent="0.2">
      <c r="A23" s="8" t="s">
        <v>132</v>
      </c>
      <c r="C23" s="9">
        <v>2000000</v>
      </c>
      <c r="E23" s="9">
        <v>1000000</v>
      </c>
      <c r="G23" s="9">
        <v>900000</v>
      </c>
      <c r="I23" s="48">
        <v>-0.1</v>
      </c>
      <c r="K23" s="9">
        <v>1799021250000</v>
      </c>
      <c r="M23" s="8" t="s">
        <v>194</v>
      </c>
    </row>
    <row r="24" spans="1:13" ht="21.75" customHeight="1" x14ac:dyDescent="0.2">
      <c r="A24" s="8" t="s">
        <v>183</v>
      </c>
      <c r="C24" s="9">
        <v>499988</v>
      </c>
      <c r="E24" s="9">
        <v>1000000</v>
      </c>
      <c r="G24" s="9">
        <v>1000000</v>
      </c>
      <c r="I24" s="48">
        <v>0</v>
      </c>
      <c r="K24" s="9">
        <v>499716131525</v>
      </c>
      <c r="M24" s="8" t="s">
        <v>194</v>
      </c>
    </row>
    <row r="25" spans="1:13" ht="21.75" customHeight="1" x14ac:dyDescent="0.2">
      <c r="A25" s="8" t="s">
        <v>129</v>
      </c>
      <c r="C25" s="9">
        <v>1000000</v>
      </c>
      <c r="E25" s="9">
        <v>1000000</v>
      </c>
      <c r="G25" s="9">
        <v>900000</v>
      </c>
      <c r="I25" s="48">
        <v>-0.1</v>
      </c>
      <c r="K25" s="9">
        <v>899510625000</v>
      </c>
      <c r="M25" s="8" t="s">
        <v>194</v>
      </c>
    </row>
    <row r="26" spans="1:13" ht="21.75" customHeight="1" x14ac:dyDescent="0.2">
      <c r="A26" s="8" t="s">
        <v>135</v>
      </c>
      <c r="C26" s="9">
        <v>2000000</v>
      </c>
      <c r="E26" s="9">
        <v>1000000</v>
      </c>
      <c r="G26" s="9">
        <v>900000</v>
      </c>
      <c r="I26" s="48">
        <v>-0.1</v>
      </c>
      <c r="K26" s="9">
        <v>1799021250000</v>
      </c>
      <c r="M26" s="8" t="s">
        <v>194</v>
      </c>
    </row>
    <row r="27" spans="1:13" ht="21.75" customHeight="1" x14ac:dyDescent="0.2">
      <c r="A27" s="8" t="s">
        <v>171</v>
      </c>
      <c r="C27" s="9">
        <v>5200000</v>
      </c>
      <c r="E27" s="9">
        <v>759800</v>
      </c>
      <c r="G27" s="9">
        <v>758629</v>
      </c>
      <c r="I27" s="48">
        <v>-1.5E-3</v>
      </c>
      <c r="K27" s="9">
        <v>3942725776502</v>
      </c>
      <c r="M27" s="8" t="s">
        <v>194</v>
      </c>
    </row>
    <row r="28" spans="1:13" ht="21.75" customHeight="1" x14ac:dyDescent="0.2">
      <c r="A28" s="11" t="s">
        <v>174</v>
      </c>
      <c r="C28" s="13">
        <v>4000000</v>
      </c>
      <c r="E28" s="13">
        <v>1000000</v>
      </c>
      <c r="G28" s="13">
        <v>987219</v>
      </c>
      <c r="I28" s="49">
        <v>-1.2800000000000001E-2</v>
      </c>
      <c r="K28" s="13">
        <v>3946728798675</v>
      </c>
      <c r="M28" s="11" t="s">
        <v>194</v>
      </c>
    </row>
    <row r="29" spans="1:13" ht="21.75" customHeight="1" x14ac:dyDescent="0.2">
      <c r="A29" s="15" t="s">
        <v>72</v>
      </c>
      <c r="C29" s="16">
        <v>34364367</v>
      </c>
      <c r="E29" s="16"/>
      <c r="G29" s="16"/>
      <c r="I29" s="16"/>
      <c r="K29" s="16">
        <v>29618934690113</v>
      </c>
      <c r="M29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24"/>
  <sheetViews>
    <sheetView rightToLeft="1" view="pageBreakPreview" zoomScaleNormal="100" zoomScaleSheetLayoutView="100" workbookViewId="0">
      <selection activeCell="F22" sqref="F22:L24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20.140625" bestFit="1" customWidth="1"/>
    <col min="5" max="5" width="1.28515625" customWidth="1"/>
    <col min="6" max="6" width="20.42578125" bestFit="1" customWidth="1"/>
    <col min="7" max="7" width="1.28515625" customWidth="1"/>
    <col min="8" max="8" width="20.42578125" bestFit="1" customWidth="1"/>
    <col min="9" max="9" width="1.28515625" customWidth="1"/>
    <col min="10" max="10" width="20.140625" bestFit="1" customWidth="1"/>
    <col min="11" max="11" width="1.28515625" customWidth="1"/>
    <col min="12" max="12" width="19.85546875" bestFit="1" customWidth="1"/>
    <col min="13" max="13" width="0.28515625" customWidth="1"/>
  </cols>
  <sheetData>
    <row r="1" spans="1:13" ht="29.1" customHeight="1" x14ac:dyDescent="0.2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</row>
    <row r="2" spans="1:13" ht="21.75" customHeight="1" x14ac:dyDescent="0.2">
      <c r="A2" s="111" t="s">
        <v>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1:13" ht="21.75" customHeight="1" x14ac:dyDescent="0.2">
      <c r="A3" s="111" t="s">
        <v>2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</row>
    <row r="4" spans="1:13" ht="14.45" customHeight="1" x14ac:dyDescent="0.2"/>
    <row r="5" spans="1:13" ht="14.45" customHeight="1" x14ac:dyDescent="0.2">
      <c r="A5" s="1" t="s">
        <v>195</v>
      </c>
      <c r="B5" s="122" t="s">
        <v>196</v>
      </c>
      <c r="C5" s="122"/>
      <c r="D5" s="122"/>
      <c r="E5" s="122"/>
      <c r="F5" s="122"/>
      <c r="G5" s="122"/>
      <c r="H5" s="122"/>
      <c r="I5" s="122"/>
      <c r="J5" s="122"/>
      <c r="K5" s="122"/>
      <c r="L5" s="122"/>
    </row>
    <row r="6" spans="1:13" ht="14.45" customHeight="1" x14ac:dyDescent="0.2">
      <c r="D6" s="2" t="s">
        <v>7</v>
      </c>
      <c r="F6" s="119" t="s">
        <v>8</v>
      </c>
      <c r="G6" s="119"/>
      <c r="H6" s="119"/>
      <c r="J6" s="131" t="s">
        <v>9</v>
      </c>
      <c r="K6" s="131"/>
      <c r="L6" s="131"/>
    </row>
    <row r="7" spans="1:13" ht="14.45" customHeight="1" x14ac:dyDescent="0.2">
      <c r="D7" s="3"/>
      <c r="F7" s="3"/>
      <c r="G7" s="3"/>
      <c r="H7" s="3"/>
      <c r="J7" s="55"/>
    </row>
    <row r="8" spans="1:13" ht="14.45" customHeight="1" x14ac:dyDescent="0.2">
      <c r="A8" s="119" t="s">
        <v>197</v>
      </c>
      <c r="B8" s="119"/>
      <c r="D8" s="2" t="s">
        <v>198</v>
      </c>
      <c r="F8" s="2" t="s">
        <v>199</v>
      </c>
      <c r="H8" s="2" t="s">
        <v>200</v>
      </c>
      <c r="J8" s="2" t="s">
        <v>198</v>
      </c>
      <c r="L8" s="2" t="s">
        <v>18</v>
      </c>
    </row>
    <row r="9" spans="1:13" ht="21.75" customHeight="1" x14ac:dyDescent="0.2">
      <c r="A9" s="42" t="s">
        <v>289</v>
      </c>
      <c r="B9" s="42"/>
      <c r="D9" s="43">
        <v>1297000</v>
      </c>
      <c r="F9" s="43">
        <v>0</v>
      </c>
      <c r="H9" s="43">
        <v>0</v>
      </c>
      <c r="J9" s="43">
        <v>1297000</v>
      </c>
      <c r="L9" s="51">
        <f>J9/سهام!$AD$68</f>
        <v>2.0828339013782882E-8</v>
      </c>
    </row>
    <row r="10" spans="1:13" ht="21.75" customHeight="1" x14ac:dyDescent="0.2">
      <c r="A10" s="40" t="s">
        <v>290</v>
      </c>
      <c r="B10" s="40"/>
      <c r="D10" s="20">
        <v>2616298282860</v>
      </c>
      <c r="E10" s="20">
        <v>0</v>
      </c>
      <c r="F10" s="20">
        <v>7441071971965</v>
      </c>
      <c r="G10" s="20">
        <v>0</v>
      </c>
      <c r="H10" s="20">
        <v>7644304050000</v>
      </c>
      <c r="I10" s="20">
        <v>0</v>
      </c>
      <c r="J10" s="20">
        <v>2413066204825</v>
      </c>
      <c r="K10" s="20">
        <v>0</v>
      </c>
      <c r="L10" s="52">
        <f>J10/سهام!$AD$68</f>
        <v>3.8751087877253308E-2</v>
      </c>
      <c r="M10" s="20">
        <v>0</v>
      </c>
    </row>
    <row r="11" spans="1:13" ht="21.75" customHeight="1" x14ac:dyDescent="0.2">
      <c r="A11" s="40" t="s">
        <v>291</v>
      </c>
      <c r="B11" s="40"/>
      <c r="D11" s="20">
        <v>4789297785327</v>
      </c>
      <c r="E11" s="20">
        <v>0</v>
      </c>
      <c r="F11" s="20">
        <v>2469022583972</v>
      </c>
      <c r="G11" s="20">
        <v>0</v>
      </c>
      <c r="H11" s="20">
        <v>1301800700000</v>
      </c>
      <c r="I11" s="20">
        <v>0</v>
      </c>
      <c r="J11" s="20">
        <v>5956519669299</v>
      </c>
      <c r="K11" s="20">
        <v>0</v>
      </c>
      <c r="L11" s="52">
        <f>J11/سهام!$AD$68</f>
        <v>9.5654904405879315E-2</v>
      </c>
    </row>
    <row r="12" spans="1:13" ht="21.75" customHeight="1" x14ac:dyDescent="0.2">
      <c r="A12" s="40" t="s">
        <v>292</v>
      </c>
      <c r="B12" s="40"/>
      <c r="D12" s="20">
        <v>328039613604</v>
      </c>
      <c r="E12" s="20">
        <v>0</v>
      </c>
      <c r="F12" s="20">
        <v>4009300657579</v>
      </c>
      <c r="G12" s="20">
        <v>0</v>
      </c>
      <c r="H12" s="20">
        <v>4009003269883</v>
      </c>
      <c r="I12" s="20">
        <v>0</v>
      </c>
      <c r="J12" s="20">
        <v>328337001300</v>
      </c>
      <c r="K12" s="20">
        <v>0</v>
      </c>
      <c r="L12" s="52">
        <f>J12/سهام!$AD$68</f>
        <v>5.2727173275599615E-3</v>
      </c>
    </row>
    <row r="13" spans="1:13" ht="21.75" customHeight="1" x14ac:dyDescent="0.2">
      <c r="A13" s="42" t="s">
        <v>293</v>
      </c>
      <c r="B13" s="42"/>
      <c r="D13" s="43">
        <v>7388262344785</v>
      </c>
      <c r="E13" s="43">
        <v>0</v>
      </c>
      <c r="F13" s="43">
        <v>19904475670360</v>
      </c>
      <c r="G13" s="43">
        <v>0</v>
      </c>
      <c r="H13" s="43">
        <v>14601429299765</v>
      </c>
      <c r="I13" s="43">
        <v>0</v>
      </c>
      <c r="J13" s="43">
        <v>12691308715380</v>
      </c>
      <c r="K13" s="43">
        <v>0</v>
      </c>
      <c r="L13" s="52">
        <f>J13/سهام!$AD$68</f>
        <v>0.20380792633192904</v>
      </c>
    </row>
    <row r="14" spans="1:13" ht="21.75" customHeight="1" x14ac:dyDescent="0.2">
      <c r="A14" s="40" t="s">
        <v>294</v>
      </c>
      <c r="B14" s="40"/>
      <c r="D14" s="20">
        <v>1000050356083</v>
      </c>
      <c r="E14" s="20">
        <v>0</v>
      </c>
      <c r="F14" s="20">
        <v>9003244923571</v>
      </c>
      <c r="G14" s="20">
        <v>0</v>
      </c>
      <c r="H14" s="20">
        <v>4515902625000</v>
      </c>
      <c r="I14" s="20">
        <v>0</v>
      </c>
      <c r="J14" s="20">
        <v>5487392654654</v>
      </c>
      <c r="K14" s="20">
        <v>0</v>
      </c>
      <c r="L14" s="52">
        <f>J14/سهام!$AD$68</f>
        <v>8.8121260225809961E-2</v>
      </c>
    </row>
    <row r="15" spans="1:13" ht="21.75" customHeight="1" x14ac:dyDescent="0.2">
      <c r="A15" s="40" t="s">
        <v>295</v>
      </c>
      <c r="B15" s="40"/>
      <c r="D15" s="20">
        <v>15394622</v>
      </c>
      <c r="F15" s="20">
        <v>83233</v>
      </c>
      <c r="H15" s="20">
        <v>0</v>
      </c>
      <c r="J15" s="20">
        <v>15477855</v>
      </c>
      <c r="L15" s="52">
        <f>J15/سهام!$AD$68</f>
        <v>2.4855667783051227E-7</v>
      </c>
    </row>
    <row r="16" spans="1:13" ht="21.75" customHeight="1" x14ac:dyDescent="0.2">
      <c r="A16" s="40" t="s">
        <v>296</v>
      </c>
      <c r="B16" s="40"/>
      <c r="D16" s="20">
        <v>46766360</v>
      </c>
      <c r="F16" s="20">
        <v>198596</v>
      </c>
      <c r="H16" s="20">
        <v>0</v>
      </c>
      <c r="J16" s="20">
        <v>46964956</v>
      </c>
      <c r="L16" s="52">
        <f>J16/سهام!$AD$68</f>
        <v>7.5420356617995091E-7</v>
      </c>
    </row>
    <row r="17" spans="1:12" ht="21.75" customHeight="1" x14ac:dyDescent="0.2">
      <c r="A17" s="40" t="s">
        <v>297</v>
      </c>
      <c r="B17" s="40"/>
      <c r="D17" s="20">
        <v>241866991</v>
      </c>
      <c r="F17" s="20">
        <v>13876667254016</v>
      </c>
      <c r="H17" s="20">
        <v>13876896307537</v>
      </c>
      <c r="J17" s="20">
        <v>12813470</v>
      </c>
      <c r="L17" s="52">
        <f>J17/سهام!$AD$68</f>
        <v>2.0576969707242601E-7</v>
      </c>
    </row>
    <row r="18" spans="1:12" ht="21.75" customHeight="1" x14ac:dyDescent="0.2">
      <c r="A18" s="40" t="s">
        <v>298</v>
      </c>
      <c r="B18" s="40"/>
      <c r="D18" s="20">
        <v>30009094673</v>
      </c>
      <c r="F18" s="20">
        <v>38621</v>
      </c>
      <c r="H18" s="20">
        <v>30000350000</v>
      </c>
      <c r="J18" s="20">
        <v>8783294</v>
      </c>
      <c r="L18" s="52">
        <f>J18/سهام!$AD$68</f>
        <v>1.4104967238991911E-7</v>
      </c>
    </row>
    <row r="19" spans="1:12" ht="21.75" customHeight="1" x14ac:dyDescent="0.2">
      <c r="A19" s="41" t="s">
        <v>299</v>
      </c>
      <c r="B19" s="41"/>
      <c r="D19" s="21">
        <v>20263497</v>
      </c>
      <c r="F19" s="21">
        <v>86050</v>
      </c>
      <c r="H19" s="21">
        <v>0</v>
      </c>
      <c r="J19" s="21">
        <v>20349547</v>
      </c>
      <c r="L19" s="52">
        <f>J19/سهام!$AD$68</f>
        <v>3.2679048858358394E-7</v>
      </c>
    </row>
    <row r="20" spans="1:12" ht="21.75" customHeight="1" thickBot="1" x14ac:dyDescent="0.25">
      <c r="A20" s="113" t="s">
        <v>72</v>
      </c>
      <c r="B20" s="113"/>
      <c r="D20" s="16">
        <f>SUM(D9:D19)</f>
        <v>16152283065802</v>
      </c>
      <c r="F20" s="29">
        <f>SUM(F9:F19)</f>
        <v>56703783467963</v>
      </c>
      <c r="H20" s="29">
        <f>SUM(H9:H19)</f>
        <v>45979336602185</v>
      </c>
      <c r="J20" s="29">
        <f>SUM(J9:J19)</f>
        <v>26876729931580</v>
      </c>
      <c r="L20" s="53">
        <f>SUM(L9:L19)</f>
        <v>0.4316095933668726</v>
      </c>
    </row>
    <row r="21" spans="1:12" ht="13.5" thickTop="1" x14ac:dyDescent="0.2">
      <c r="L21" s="54"/>
    </row>
    <row r="22" spans="1:12" x14ac:dyDescent="0.2">
      <c r="F22" s="59"/>
      <c r="H22" s="59"/>
      <c r="J22" s="59"/>
    </row>
    <row r="24" spans="1:12" x14ac:dyDescent="0.2">
      <c r="F24" s="59"/>
      <c r="H24" s="59"/>
      <c r="J24" s="59"/>
    </row>
  </sheetData>
  <mergeCells count="8">
    <mergeCell ref="A8:B8"/>
    <mergeCell ref="A20:B20"/>
    <mergeCell ref="J6:L6"/>
    <mergeCell ref="A1:L1"/>
    <mergeCell ref="A2:L2"/>
    <mergeCell ref="A3:L3"/>
    <mergeCell ref="B5:L5"/>
    <mergeCell ref="F6:H6"/>
  </mergeCells>
  <pageMargins left="0.39" right="0.39" top="0.39" bottom="0.39" header="0" footer="0"/>
  <pageSetup scale="8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24"/>
  <sheetViews>
    <sheetView rightToLeft="1" view="pageBreakPreview" zoomScale="90" zoomScaleNormal="100" zoomScaleSheetLayoutView="90" workbookViewId="0">
      <selection activeCell="H17" sqref="H17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2" max="12" width="21.42578125" bestFit="1" customWidth="1"/>
    <col min="13" max="13" width="17.28515625" bestFit="1" customWidth="1"/>
    <col min="16" max="16" width="18.7109375" bestFit="1" customWidth="1"/>
  </cols>
  <sheetData>
    <row r="1" spans="1:16" ht="29.1" customHeight="1" x14ac:dyDescent="0.2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</row>
    <row r="2" spans="1:16" ht="21.75" customHeight="1" x14ac:dyDescent="0.2">
      <c r="A2" s="111" t="s">
        <v>201</v>
      </c>
      <c r="B2" s="111"/>
      <c r="C2" s="111"/>
      <c r="D2" s="111"/>
      <c r="E2" s="111"/>
      <c r="F2" s="111"/>
      <c r="G2" s="111"/>
      <c r="H2" s="111"/>
      <c r="I2" s="111"/>
      <c r="J2" s="111"/>
    </row>
    <row r="3" spans="1:16" ht="21.75" customHeight="1" x14ac:dyDescent="0.2">
      <c r="A3" s="111" t="s">
        <v>2</v>
      </c>
      <c r="B3" s="111"/>
      <c r="C3" s="111"/>
      <c r="D3" s="111"/>
      <c r="E3" s="111"/>
      <c r="F3" s="111"/>
      <c r="G3" s="111"/>
      <c r="H3" s="111"/>
      <c r="I3" s="111"/>
      <c r="J3" s="111"/>
    </row>
    <row r="4" spans="1:16" ht="14.45" customHeight="1" x14ac:dyDescent="0.2"/>
    <row r="5" spans="1:16" ht="29.1" customHeight="1" x14ac:dyDescent="0.2">
      <c r="A5" s="1" t="s">
        <v>202</v>
      </c>
      <c r="B5" s="122" t="s">
        <v>203</v>
      </c>
      <c r="C5" s="122"/>
      <c r="D5" s="122"/>
      <c r="E5" s="122"/>
      <c r="F5" s="122"/>
      <c r="G5" s="122"/>
      <c r="H5" s="122"/>
      <c r="I5" s="122"/>
      <c r="J5" s="122"/>
    </row>
    <row r="6" spans="1:16" ht="14.45" customHeight="1" x14ac:dyDescent="0.2"/>
    <row r="7" spans="1:16" ht="14.45" customHeight="1" x14ac:dyDescent="0.2">
      <c r="A7" s="119" t="s">
        <v>204</v>
      </c>
      <c r="B7" s="119"/>
      <c r="D7" s="2" t="s">
        <v>205</v>
      </c>
      <c r="F7" s="2" t="s">
        <v>198</v>
      </c>
      <c r="H7" s="2" t="s">
        <v>206</v>
      </c>
      <c r="J7" s="2" t="s">
        <v>207</v>
      </c>
    </row>
    <row r="8" spans="1:16" ht="21.75" customHeight="1" x14ac:dyDescent="0.2">
      <c r="A8" s="120" t="s">
        <v>208</v>
      </c>
      <c r="B8" s="120"/>
      <c r="D8" s="5" t="s">
        <v>209</v>
      </c>
      <c r="F8" s="6">
        <f>'درآمد سرمایه گذاری در سهام'!U66</f>
        <v>562976363631</v>
      </c>
      <c r="H8" s="56">
        <f>F8/$F$13</f>
        <v>9.3837944438484575E-2</v>
      </c>
      <c r="J8" s="56">
        <f>(F8/62270928043841)</f>
        <v>9.0407575624157095E-3</v>
      </c>
      <c r="L8" s="32"/>
      <c r="P8" s="59"/>
    </row>
    <row r="9" spans="1:16" ht="21.75" customHeight="1" x14ac:dyDescent="0.2">
      <c r="A9" s="114" t="s">
        <v>210</v>
      </c>
      <c r="B9" s="114"/>
      <c r="D9" s="8" t="s">
        <v>211</v>
      </c>
      <c r="F9" s="9">
        <f>'درآمد سرمایه گذاری در صندوق'!U23</f>
        <v>250495706035</v>
      </c>
      <c r="H9" s="52">
        <f t="shared" ref="H9:H12" si="0">F9/$F$13</f>
        <v>4.1753088874612473E-2</v>
      </c>
      <c r="J9" s="52">
        <f>(F9/62270928043841)</f>
        <v>4.0226750090931983E-3</v>
      </c>
      <c r="L9" s="32"/>
    </row>
    <row r="10" spans="1:16" ht="21.75" customHeight="1" x14ac:dyDescent="0.2">
      <c r="A10" s="114" t="s">
        <v>212</v>
      </c>
      <c r="B10" s="114"/>
      <c r="D10" s="8" t="s">
        <v>213</v>
      </c>
      <c r="F10" s="9">
        <f>'درآمد سرمایه گذاری در اوراق به'!R35</f>
        <v>2800564030196</v>
      </c>
      <c r="H10" s="52">
        <f t="shared" si="0"/>
        <v>0.46680320674031184</v>
      </c>
      <c r="J10" s="52">
        <f t="shared" ref="J10:J12" si="1">(F10/62270928043841)</f>
        <v>4.4973860486297888E-2</v>
      </c>
      <c r="L10" s="32"/>
    </row>
    <row r="11" spans="1:16" ht="21.75" customHeight="1" x14ac:dyDescent="0.2">
      <c r="A11" s="114" t="s">
        <v>214</v>
      </c>
      <c r="B11" s="114"/>
      <c r="D11" s="8" t="s">
        <v>215</v>
      </c>
      <c r="F11" s="9">
        <f>'درآمد سپرده بانکی'!F18</f>
        <v>2382674406799</v>
      </c>
      <c r="H11" s="52">
        <f t="shared" si="0"/>
        <v>0.39714858925543023</v>
      </c>
      <c r="J11" s="52">
        <f t="shared" si="1"/>
        <v>3.8263030303988893E-2</v>
      </c>
      <c r="L11" s="60"/>
      <c r="M11" s="106"/>
      <c r="O11" s="132"/>
      <c r="P11" s="132"/>
    </row>
    <row r="12" spans="1:16" ht="21.75" customHeight="1" x14ac:dyDescent="0.2">
      <c r="A12" s="116" t="s">
        <v>216</v>
      </c>
      <c r="B12" s="116"/>
      <c r="D12" s="11" t="s">
        <v>217</v>
      </c>
      <c r="F12" s="13">
        <f>'سایر درآمدها'!F11</f>
        <v>2742774203</v>
      </c>
      <c r="H12" s="57">
        <f t="shared" si="0"/>
        <v>4.5717069116087936E-4</v>
      </c>
      <c r="J12" s="57">
        <f t="shared" si="1"/>
        <v>4.4045821849145835E-5</v>
      </c>
      <c r="L12" s="60"/>
      <c r="M12" s="106"/>
      <c r="O12" s="132"/>
      <c r="P12" s="132"/>
    </row>
    <row r="13" spans="1:16" ht="21.75" customHeight="1" thickBot="1" x14ac:dyDescent="0.25">
      <c r="A13" s="113" t="s">
        <v>72</v>
      </c>
      <c r="B13" s="113"/>
      <c r="D13" s="16"/>
      <c r="F13" s="16">
        <f>SUM(F8:F12)</f>
        <v>5999453280864</v>
      </c>
      <c r="H13" s="58">
        <f>SUM(H8:H12)</f>
        <v>1</v>
      </c>
      <c r="J13" s="61">
        <f>SUM(J8:J12)</f>
        <v>9.6344369183644848E-2</v>
      </c>
      <c r="L13" s="32"/>
      <c r="O13" s="132"/>
      <c r="P13" s="132"/>
    </row>
    <row r="14" spans="1:16" ht="19.5" thickTop="1" x14ac:dyDescent="0.2">
      <c r="L14" s="106"/>
      <c r="O14" s="132"/>
      <c r="P14" s="132"/>
    </row>
    <row r="15" spans="1:16" ht="18.75" x14ac:dyDescent="0.2">
      <c r="O15" s="132"/>
      <c r="P15" s="132"/>
    </row>
    <row r="16" spans="1:16" ht="18.75" x14ac:dyDescent="0.2">
      <c r="O16" s="132"/>
      <c r="P16" s="132"/>
    </row>
    <row r="17" spans="6:20" ht="18.75" x14ac:dyDescent="0.2">
      <c r="F17" s="59"/>
      <c r="O17" s="132"/>
      <c r="P17" s="132"/>
    </row>
    <row r="18" spans="6:20" ht="18.75" x14ac:dyDescent="0.2">
      <c r="O18" s="132"/>
      <c r="P18" s="132"/>
    </row>
    <row r="19" spans="6:20" ht="18.75" x14ac:dyDescent="0.2">
      <c r="O19" s="132"/>
      <c r="P19" s="132"/>
    </row>
    <row r="20" spans="6:20" ht="18.75" x14ac:dyDescent="0.2">
      <c r="O20" s="132"/>
      <c r="P20" s="132"/>
      <c r="S20" s="132"/>
      <c r="T20" s="132"/>
    </row>
    <row r="21" spans="6:20" ht="18.75" x14ac:dyDescent="0.2">
      <c r="F21" s="59"/>
      <c r="O21" s="132"/>
      <c r="P21" s="132"/>
    </row>
    <row r="22" spans="6:20" x14ac:dyDescent="0.2">
      <c r="P22" s="59"/>
    </row>
    <row r="23" spans="6:20" x14ac:dyDescent="0.2">
      <c r="P23" s="59"/>
    </row>
    <row r="24" spans="6:20" x14ac:dyDescent="0.2">
      <c r="P24" s="59"/>
    </row>
  </sheetData>
  <mergeCells count="23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  <mergeCell ref="O11:P11"/>
    <mergeCell ref="O12:P12"/>
    <mergeCell ref="O13:P13"/>
    <mergeCell ref="O14:P14"/>
    <mergeCell ref="O15:P15"/>
    <mergeCell ref="O21:P21"/>
    <mergeCell ref="S20:T20"/>
    <mergeCell ref="O16:P16"/>
    <mergeCell ref="O17:P17"/>
    <mergeCell ref="O18:P18"/>
    <mergeCell ref="O19:P19"/>
    <mergeCell ref="O20:P20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67"/>
  <sheetViews>
    <sheetView rightToLeft="1" view="pageBreakPreview" topLeftCell="A40" zoomScale="60" zoomScaleNormal="100" workbookViewId="0">
      <selection activeCell="D66" activeCellId="1" sqref="N66 D66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9.28515625" style="32" bestFit="1" customWidth="1"/>
    <col min="5" max="5" width="1.28515625" style="32" customWidth="1"/>
    <col min="6" max="6" width="20.42578125" style="32" bestFit="1" customWidth="1"/>
    <col min="7" max="7" width="1.28515625" style="32" customWidth="1"/>
    <col min="8" max="8" width="19.28515625" style="32" bestFit="1" customWidth="1"/>
    <col min="9" max="9" width="1.28515625" style="32" customWidth="1"/>
    <col min="10" max="10" width="20" style="32" bestFit="1" customWidth="1"/>
    <col min="11" max="11" width="1.28515625" customWidth="1"/>
    <col min="12" max="12" width="18.7109375" bestFit="1" customWidth="1"/>
    <col min="13" max="13" width="1.28515625" customWidth="1"/>
    <col min="14" max="14" width="19.28515625" style="32" bestFit="1" customWidth="1"/>
    <col min="15" max="16" width="1.28515625" style="32" customWidth="1"/>
    <col min="17" max="17" width="17.85546875" style="32" bestFit="1" customWidth="1"/>
    <col min="18" max="18" width="1.28515625" style="32" customWidth="1"/>
    <col min="19" max="19" width="19.28515625" style="32" bestFit="1" customWidth="1"/>
    <col min="20" max="20" width="1.28515625" style="32" customWidth="1"/>
    <col min="21" max="21" width="19.85546875" style="32" bestFit="1" customWidth="1"/>
    <col min="22" max="22" width="1.28515625" customWidth="1"/>
    <col min="23" max="23" width="18.7109375" bestFit="1" customWidth="1"/>
    <col min="24" max="24" width="0.28515625" customWidth="1"/>
  </cols>
  <sheetData>
    <row r="1" spans="1:23" ht="29.1" customHeight="1" x14ac:dyDescent="0.2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</row>
    <row r="2" spans="1:23" ht="21.75" customHeight="1" x14ac:dyDescent="0.2">
      <c r="A2" s="111" t="s">
        <v>201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</row>
    <row r="3" spans="1:23" ht="21.75" customHeight="1" x14ac:dyDescent="0.2">
      <c r="A3" s="111" t="s">
        <v>2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</row>
    <row r="4" spans="1:23" ht="14.45" customHeight="1" x14ac:dyDescent="0.2"/>
    <row r="5" spans="1:23" ht="14.45" customHeight="1" x14ac:dyDescent="0.2">
      <c r="A5" s="1" t="s">
        <v>218</v>
      </c>
      <c r="B5" s="122" t="s">
        <v>219</v>
      </c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</row>
    <row r="6" spans="1:23" ht="14.45" customHeight="1" x14ac:dyDescent="0.2">
      <c r="D6" s="119" t="s">
        <v>220</v>
      </c>
      <c r="E6" s="119"/>
      <c r="F6" s="119"/>
      <c r="G6" s="119"/>
      <c r="H6" s="119"/>
      <c r="I6" s="119"/>
      <c r="J6" s="119"/>
      <c r="K6" s="119"/>
      <c r="L6" s="119"/>
      <c r="N6" s="119" t="s">
        <v>221</v>
      </c>
      <c r="O6" s="119"/>
      <c r="P6" s="119"/>
      <c r="Q6" s="119"/>
      <c r="R6" s="119"/>
      <c r="S6" s="119"/>
      <c r="T6" s="119"/>
      <c r="U6" s="119"/>
      <c r="V6" s="119"/>
      <c r="W6" s="119"/>
    </row>
    <row r="7" spans="1:23" ht="14.45" customHeight="1" x14ac:dyDescent="0.2">
      <c r="D7" s="33"/>
      <c r="E7" s="33"/>
      <c r="F7" s="33"/>
      <c r="G7" s="33"/>
      <c r="H7" s="33"/>
      <c r="I7" s="33"/>
      <c r="J7" s="124" t="s">
        <v>72</v>
      </c>
      <c r="K7" s="124"/>
      <c r="L7" s="124"/>
      <c r="N7" s="33"/>
      <c r="O7" s="33"/>
      <c r="P7" s="33"/>
      <c r="Q7" s="33"/>
      <c r="R7" s="33"/>
      <c r="S7" s="33"/>
      <c r="T7" s="33"/>
      <c r="U7" s="124" t="s">
        <v>72</v>
      </c>
      <c r="V7" s="124"/>
      <c r="W7" s="124"/>
    </row>
    <row r="8" spans="1:23" ht="14.45" customHeight="1" x14ac:dyDescent="0.2">
      <c r="A8" s="119" t="s">
        <v>222</v>
      </c>
      <c r="B8" s="119"/>
      <c r="D8" s="34" t="s">
        <v>223</v>
      </c>
      <c r="F8" s="34" t="s">
        <v>224</v>
      </c>
      <c r="H8" s="34" t="s">
        <v>225</v>
      </c>
      <c r="J8" s="39" t="s">
        <v>198</v>
      </c>
      <c r="K8" s="3"/>
      <c r="L8" s="4" t="s">
        <v>206</v>
      </c>
      <c r="N8" s="34" t="s">
        <v>223</v>
      </c>
      <c r="P8" s="123" t="s">
        <v>224</v>
      </c>
      <c r="Q8" s="123"/>
      <c r="S8" s="34" t="s">
        <v>225</v>
      </c>
      <c r="U8" s="39" t="s">
        <v>198</v>
      </c>
      <c r="V8" s="3"/>
      <c r="W8" s="4" t="s">
        <v>206</v>
      </c>
    </row>
    <row r="9" spans="1:23" ht="21.75" customHeight="1" x14ac:dyDescent="0.2">
      <c r="A9" s="120" t="s">
        <v>24</v>
      </c>
      <c r="B9" s="120"/>
      <c r="D9" s="35">
        <v>6323330348</v>
      </c>
      <c r="F9" s="35">
        <v>-6257104264</v>
      </c>
      <c r="H9" s="35">
        <v>14676765931</v>
      </c>
      <c r="J9" s="35">
        <f>D9+F9+H9</f>
        <v>14742992015</v>
      </c>
      <c r="L9" s="7">
        <f>J9/درآمد!$F$13</f>
        <v>2.4573892527881835E-3</v>
      </c>
      <c r="N9" s="35">
        <v>6323330348</v>
      </c>
      <c r="P9" s="129">
        <v>16517326415</v>
      </c>
      <c r="Q9" s="129"/>
      <c r="S9" s="35">
        <v>14676765931</v>
      </c>
      <c r="U9" s="35">
        <v>37517422694</v>
      </c>
      <c r="W9" s="44">
        <f>U9/درآمد!$F$13</f>
        <v>6.253473597947078E-3</v>
      </c>
    </row>
    <row r="10" spans="1:23" ht="21.75" customHeight="1" x14ac:dyDescent="0.2">
      <c r="A10" s="114" t="s">
        <v>21</v>
      </c>
      <c r="B10" s="114"/>
      <c r="D10" s="36">
        <v>0</v>
      </c>
      <c r="F10" s="36">
        <v>0</v>
      </c>
      <c r="H10" s="36">
        <v>-1841</v>
      </c>
      <c r="J10" s="36">
        <f>D10+F10+H10</f>
        <v>-1841</v>
      </c>
      <c r="L10" s="44">
        <f>J10/درآمد!$F$13</f>
        <v>-3.0686129449029926E-10</v>
      </c>
      <c r="N10" s="36">
        <v>0</v>
      </c>
      <c r="P10" s="128">
        <v>0</v>
      </c>
      <c r="Q10" s="128"/>
      <c r="S10" s="36">
        <v>8210593</v>
      </c>
      <c r="U10" s="36">
        <v>8210593</v>
      </c>
      <c r="W10" s="44">
        <f>U10/درآمد!$F$13</f>
        <v>1.3685568693715316E-6</v>
      </c>
    </row>
    <row r="11" spans="1:23" ht="21.75" customHeight="1" x14ac:dyDescent="0.2">
      <c r="A11" s="114" t="s">
        <v>19</v>
      </c>
      <c r="B11" s="114"/>
      <c r="D11" s="36">
        <v>0</v>
      </c>
      <c r="F11" s="36">
        <v>0</v>
      </c>
      <c r="H11" s="36">
        <f>'درآمد ناشی از فروش'!I10</f>
        <v>-187811853</v>
      </c>
      <c r="J11" s="36">
        <f t="shared" ref="J11:J65" si="0">D11+F11+H11</f>
        <v>-187811853</v>
      </c>
      <c r="L11" s="44">
        <f>J11/درآمد!$F$13</f>
        <v>-3.1304827991418684E-5</v>
      </c>
      <c r="N11" s="36">
        <v>268910091</v>
      </c>
      <c r="P11" s="128">
        <v>0</v>
      </c>
      <c r="Q11" s="128"/>
      <c r="S11" s="36">
        <v>-187811853</v>
      </c>
      <c r="U11" s="36">
        <v>81098238</v>
      </c>
      <c r="W11" s="44">
        <f>U11/درآمد!$F$13</f>
        <v>1.3517604722195751E-5</v>
      </c>
    </row>
    <row r="12" spans="1:23" ht="21.75" customHeight="1" x14ac:dyDescent="0.2">
      <c r="A12" s="114" t="s">
        <v>226</v>
      </c>
      <c r="B12" s="114"/>
      <c r="D12" s="36">
        <v>0</v>
      </c>
      <c r="F12" s="36">
        <v>0</v>
      </c>
      <c r="H12" s="36">
        <v>0</v>
      </c>
      <c r="J12" s="36">
        <f t="shared" si="0"/>
        <v>0</v>
      </c>
      <c r="L12" s="44">
        <f>J12/درآمد!$F$13</f>
        <v>0</v>
      </c>
      <c r="N12" s="36">
        <v>0</v>
      </c>
      <c r="P12" s="128">
        <v>0</v>
      </c>
      <c r="Q12" s="128"/>
      <c r="S12" s="36">
        <v>10249910391</v>
      </c>
      <c r="U12" s="36">
        <v>10249910391</v>
      </c>
      <c r="W12" s="44">
        <f>U12/درآمد!$F$13</f>
        <v>1.70847407441164E-3</v>
      </c>
    </row>
    <row r="13" spans="1:23" ht="21.75" customHeight="1" x14ac:dyDescent="0.2">
      <c r="A13" s="114" t="s">
        <v>227</v>
      </c>
      <c r="B13" s="114"/>
      <c r="D13" s="36">
        <v>0</v>
      </c>
      <c r="F13" s="36">
        <v>0</v>
      </c>
      <c r="H13" s="36">
        <v>0</v>
      </c>
      <c r="J13" s="36">
        <f t="shared" si="0"/>
        <v>0</v>
      </c>
      <c r="L13" s="44">
        <f>J13/درآمد!$F$13</f>
        <v>0</v>
      </c>
      <c r="N13" s="36">
        <v>0</v>
      </c>
      <c r="P13" s="128">
        <v>0</v>
      </c>
      <c r="Q13" s="128"/>
      <c r="S13" s="36">
        <v>398849612</v>
      </c>
      <c r="U13" s="36">
        <v>398849612</v>
      </c>
      <c r="W13" s="44">
        <f>U13/درآمد!$F$13</f>
        <v>6.648099307184878E-5</v>
      </c>
    </row>
    <row r="14" spans="1:23" ht="21.75" customHeight="1" x14ac:dyDescent="0.2">
      <c r="A14" s="114" t="s">
        <v>228</v>
      </c>
      <c r="B14" s="114"/>
      <c r="D14" s="36">
        <v>0</v>
      </c>
      <c r="F14" s="36">
        <v>0</v>
      </c>
      <c r="H14" s="36">
        <v>0</v>
      </c>
      <c r="J14" s="36">
        <f t="shared" si="0"/>
        <v>0</v>
      </c>
      <c r="L14" s="44">
        <f>J14/درآمد!$F$13</f>
        <v>0</v>
      </c>
      <c r="N14" s="36">
        <v>0</v>
      </c>
      <c r="P14" s="128">
        <v>0</v>
      </c>
      <c r="Q14" s="128"/>
      <c r="S14" s="36">
        <v>-1143376331</v>
      </c>
      <c r="U14" s="36">
        <v>-1143376331</v>
      </c>
      <c r="W14" s="44">
        <f>U14/درآمد!$F$13</f>
        <v>-1.9058008746345947E-4</v>
      </c>
    </row>
    <row r="15" spans="1:23" ht="21.75" customHeight="1" x14ac:dyDescent="0.2">
      <c r="A15" s="114" t="s">
        <v>229</v>
      </c>
      <c r="B15" s="114"/>
      <c r="D15" s="36">
        <v>0</v>
      </c>
      <c r="F15" s="36">
        <v>0</v>
      </c>
      <c r="H15" s="36">
        <v>0</v>
      </c>
      <c r="J15" s="36">
        <f t="shared" si="0"/>
        <v>0</v>
      </c>
      <c r="L15" s="44">
        <f>J15/درآمد!$F$13</f>
        <v>0</v>
      </c>
      <c r="N15" s="36">
        <v>0</v>
      </c>
      <c r="P15" s="128">
        <v>0</v>
      </c>
      <c r="Q15" s="128"/>
      <c r="S15" s="36">
        <v>427529483</v>
      </c>
      <c r="U15" s="36">
        <v>427529483</v>
      </c>
      <c r="W15" s="44">
        <f>U15/درآمد!$F$13</f>
        <v>7.1261407162492342E-5</v>
      </c>
    </row>
    <row r="16" spans="1:23" ht="21.75" customHeight="1" x14ac:dyDescent="0.2">
      <c r="A16" s="114" t="s">
        <v>39</v>
      </c>
      <c r="B16" s="114"/>
      <c r="D16" s="36">
        <v>0</v>
      </c>
      <c r="F16" s="36">
        <v>10573629120</v>
      </c>
      <c r="H16" s="36">
        <v>0</v>
      </c>
      <c r="J16" s="36">
        <f t="shared" si="0"/>
        <v>10573629120</v>
      </c>
      <c r="L16" s="44">
        <f>J16/درآمد!$F$13</f>
        <v>1.7624321125603063E-3</v>
      </c>
      <c r="N16" s="36">
        <v>5888000000</v>
      </c>
      <c r="P16" s="128">
        <v>7998234350</v>
      </c>
      <c r="Q16" s="128"/>
      <c r="S16" s="36">
        <v>0</v>
      </c>
      <c r="U16" s="36">
        <v>13886234350</v>
      </c>
      <c r="W16" s="44">
        <f>U16/درآمد!$F$13</f>
        <v>2.3145832961633129E-3</v>
      </c>
    </row>
    <row r="17" spans="1:23" ht="21.75" customHeight="1" x14ac:dyDescent="0.2">
      <c r="A17" s="114" t="s">
        <v>61</v>
      </c>
      <c r="B17" s="114"/>
      <c r="D17" s="36">
        <v>2885872721</v>
      </c>
      <c r="F17" s="36">
        <v>38381947928</v>
      </c>
      <c r="H17" s="36">
        <v>0</v>
      </c>
      <c r="J17" s="36">
        <f t="shared" si="0"/>
        <v>41267820649</v>
      </c>
      <c r="L17" s="44">
        <f>J17/درآمد!$F$13</f>
        <v>6.8785968849243029E-3</v>
      </c>
      <c r="N17" s="36">
        <v>2885872721</v>
      </c>
      <c r="P17" s="128">
        <v>82200010120</v>
      </c>
      <c r="Q17" s="128"/>
      <c r="S17" s="36">
        <v>0</v>
      </c>
      <c r="U17" s="36">
        <v>85085882841</v>
      </c>
      <c r="W17" s="44">
        <f>U17/درآمد!$F$13</f>
        <v>1.4182272760151658E-2</v>
      </c>
    </row>
    <row r="18" spans="1:23" ht="21.75" customHeight="1" x14ac:dyDescent="0.2">
      <c r="A18" s="114" t="s">
        <v>28</v>
      </c>
      <c r="B18" s="114"/>
      <c r="D18" s="36">
        <v>0</v>
      </c>
      <c r="F18" s="36">
        <v>-138917800</v>
      </c>
      <c r="H18" s="36">
        <v>0</v>
      </c>
      <c r="J18" s="36">
        <f t="shared" si="0"/>
        <v>-138917800</v>
      </c>
      <c r="L18" s="44">
        <f>J18/درآمد!$F$13</f>
        <v>-2.3155076553907928E-5</v>
      </c>
      <c r="N18" s="36">
        <v>6729793746</v>
      </c>
      <c r="P18" s="128">
        <v>535825799</v>
      </c>
      <c r="Q18" s="128"/>
      <c r="S18" s="36">
        <v>0</v>
      </c>
      <c r="U18" s="36">
        <v>7265619545</v>
      </c>
      <c r="W18" s="44">
        <f>U18/درآمد!$F$13</f>
        <v>1.2110469412562298E-3</v>
      </c>
    </row>
    <row r="19" spans="1:23" ht="21.75" customHeight="1" x14ac:dyDescent="0.2">
      <c r="A19" s="114" t="s">
        <v>22</v>
      </c>
      <c r="B19" s="114"/>
      <c r="D19" s="36">
        <v>0</v>
      </c>
      <c r="F19" s="36">
        <v>9772572883</v>
      </c>
      <c r="H19" s="36">
        <v>0</v>
      </c>
      <c r="J19" s="36">
        <f t="shared" si="0"/>
        <v>9772572883</v>
      </c>
      <c r="L19" s="44">
        <f>J19/درآمد!$F$13</f>
        <v>1.6289105732635394E-3</v>
      </c>
      <c r="N19" s="36">
        <v>3653880716</v>
      </c>
      <c r="P19" s="128">
        <v>31888507512</v>
      </c>
      <c r="Q19" s="128"/>
      <c r="S19" s="36">
        <v>0</v>
      </c>
      <c r="U19" s="36">
        <v>35542388228</v>
      </c>
      <c r="W19" s="44">
        <f>U19/درآمد!$F$13</f>
        <v>5.9242711900710779E-3</v>
      </c>
    </row>
    <row r="20" spans="1:23" ht="21.75" customHeight="1" x14ac:dyDescent="0.2">
      <c r="A20" s="114" t="s">
        <v>20</v>
      </c>
      <c r="B20" s="114"/>
      <c r="D20" s="36">
        <v>5173871298</v>
      </c>
      <c r="F20" s="36">
        <v>28013112945</v>
      </c>
      <c r="H20" s="36">
        <v>0</v>
      </c>
      <c r="J20" s="36">
        <f t="shared" si="0"/>
        <v>33186984243</v>
      </c>
      <c r="L20" s="44">
        <f>J20/درآمد!$F$13</f>
        <v>5.5316680852993726E-3</v>
      </c>
      <c r="N20" s="36">
        <v>5173871298</v>
      </c>
      <c r="P20" s="128">
        <v>55356589725</v>
      </c>
      <c r="Q20" s="128"/>
      <c r="S20" s="36">
        <v>0</v>
      </c>
      <c r="U20" s="36">
        <v>60530461023</v>
      </c>
      <c r="W20" s="44">
        <f>U20/درآمد!$F$13</f>
        <v>1.0089329508751974E-2</v>
      </c>
    </row>
    <row r="21" spans="1:23" ht="21.75" customHeight="1" x14ac:dyDescent="0.2">
      <c r="A21" s="114" t="s">
        <v>23</v>
      </c>
      <c r="B21" s="114"/>
      <c r="D21" s="36">
        <v>6882128994</v>
      </c>
      <c r="F21" s="36">
        <v>6448762729</v>
      </c>
      <c r="H21" s="36">
        <v>0</v>
      </c>
      <c r="J21" s="36">
        <f t="shared" si="0"/>
        <v>13330891723</v>
      </c>
      <c r="L21" s="44">
        <f>J21/درآمد!$F$13</f>
        <v>2.2220177571047237E-3</v>
      </c>
      <c r="N21" s="36">
        <v>6882128994</v>
      </c>
      <c r="P21" s="128">
        <v>33972347990</v>
      </c>
      <c r="Q21" s="128"/>
      <c r="S21" s="36">
        <v>0</v>
      </c>
      <c r="U21" s="36">
        <v>40854476984</v>
      </c>
      <c r="W21" s="44">
        <f>U21/درآمد!$F$13</f>
        <v>6.8096999962163922E-3</v>
      </c>
    </row>
    <row r="22" spans="1:23" ht="21.75" customHeight="1" x14ac:dyDescent="0.2">
      <c r="A22" s="114" t="s">
        <v>29</v>
      </c>
      <c r="B22" s="114"/>
      <c r="D22" s="36">
        <v>0</v>
      </c>
      <c r="F22" s="36">
        <v>0</v>
      </c>
      <c r="H22" s="36">
        <v>0</v>
      </c>
      <c r="J22" s="36">
        <f t="shared" si="0"/>
        <v>0</v>
      </c>
      <c r="L22" s="44">
        <f>J22/درآمد!$F$13</f>
        <v>0</v>
      </c>
      <c r="N22" s="36">
        <v>1765080093</v>
      </c>
      <c r="P22" s="128">
        <v>25644612866</v>
      </c>
      <c r="Q22" s="128"/>
      <c r="S22" s="36">
        <v>0</v>
      </c>
      <c r="U22" s="36">
        <v>27409692959</v>
      </c>
      <c r="W22" s="44">
        <f>U22/درآمد!$F$13</f>
        <v>4.5686984589790227E-3</v>
      </c>
    </row>
    <row r="23" spans="1:23" ht="21.75" customHeight="1" x14ac:dyDescent="0.2">
      <c r="A23" s="114" t="s">
        <v>59</v>
      </c>
      <c r="B23" s="114"/>
      <c r="D23" s="36">
        <v>0</v>
      </c>
      <c r="F23" s="36">
        <v>10823823868</v>
      </c>
      <c r="H23" s="36">
        <v>0</v>
      </c>
      <c r="J23" s="36">
        <f t="shared" si="0"/>
        <v>10823823868</v>
      </c>
      <c r="L23" s="44">
        <f>J23/درآمد!$F$13</f>
        <v>1.8041350371914601E-3</v>
      </c>
      <c r="N23" s="36">
        <v>27761054187</v>
      </c>
      <c r="P23" s="128">
        <v>30968162734</v>
      </c>
      <c r="Q23" s="128"/>
      <c r="S23" s="36">
        <v>0</v>
      </c>
      <c r="U23" s="36">
        <v>58729217013</v>
      </c>
      <c r="W23" s="44">
        <f>U23/درآمد!$F$13</f>
        <v>9.7890948164100419E-3</v>
      </c>
    </row>
    <row r="24" spans="1:23" ht="21.75" customHeight="1" x14ac:dyDescent="0.2">
      <c r="A24" s="114" t="s">
        <v>27</v>
      </c>
      <c r="B24" s="114"/>
      <c r="D24" s="36">
        <v>2228326624</v>
      </c>
      <c r="F24" s="36">
        <v>4033333947</v>
      </c>
      <c r="H24" s="36">
        <v>0</v>
      </c>
      <c r="J24" s="36">
        <f t="shared" si="0"/>
        <v>6261660571</v>
      </c>
      <c r="L24" s="44">
        <f>J24/درآمد!$F$13</f>
        <v>1.0437051974339633E-3</v>
      </c>
      <c r="N24" s="36">
        <v>2228326624</v>
      </c>
      <c r="P24" s="128">
        <v>5497566298</v>
      </c>
      <c r="Q24" s="128"/>
      <c r="S24" s="36">
        <v>0</v>
      </c>
      <c r="U24" s="36">
        <v>7725892922</v>
      </c>
      <c r="W24" s="44">
        <f>U24/درآمد!$F$13</f>
        <v>1.2877661614005217E-3</v>
      </c>
    </row>
    <row r="25" spans="1:23" ht="21.75" customHeight="1" x14ac:dyDescent="0.2">
      <c r="A25" s="114" t="s">
        <v>25</v>
      </c>
      <c r="B25" s="114"/>
      <c r="D25" s="36">
        <v>0</v>
      </c>
      <c r="F25" s="36">
        <v>3238173917</v>
      </c>
      <c r="H25" s="36">
        <v>0</v>
      </c>
      <c r="J25" s="36">
        <f t="shared" si="0"/>
        <v>3238173917</v>
      </c>
      <c r="L25" s="44">
        <f>J25/درآمد!$F$13</f>
        <v>5.3974483430491193E-4</v>
      </c>
      <c r="N25" s="36">
        <v>5730841121</v>
      </c>
      <c r="P25" s="128">
        <v>-4764880540</v>
      </c>
      <c r="Q25" s="128"/>
      <c r="S25" s="36">
        <v>0</v>
      </c>
      <c r="U25" s="36">
        <v>965960581</v>
      </c>
      <c r="W25" s="44">
        <f>U25/درآمد!$F$13</f>
        <v>1.6100810120166299E-4</v>
      </c>
    </row>
    <row r="26" spans="1:23" ht="21.75" customHeight="1" x14ac:dyDescent="0.2">
      <c r="A26" s="114" t="s">
        <v>58</v>
      </c>
      <c r="B26" s="114"/>
      <c r="D26" s="36">
        <v>0</v>
      </c>
      <c r="F26" s="36">
        <v>19752905671</v>
      </c>
      <c r="H26" s="36">
        <v>0</v>
      </c>
      <c r="J26" s="36">
        <f t="shared" si="0"/>
        <v>19752905671</v>
      </c>
      <c r="L26" s="44">
        <f>J26/درآمد!$F$13</f>
        <v>3.292450952823375E-3</v>
      </c>
      <c r="N26" s="36">
        <v>4422139874</v>
      </c>
      <c r="P26" s="128">
        <v>30549995408</v>
      </c>
      <c r="Q26" s="128"/>
      <c r="S26" s="36">
        <v>0</v>
      </c>
      <c r="U26" s="36">
        <v>34972135282</v>
      </c>
      <c r="W26" s="44">
        <f>U26/درآمد!$F$13</f>
        <v>5.8292203713875002E-3</v>
      </c>
    </row>
    <row r="27" spans="1:23" ht="21.75" customHeight="1" x14ac:dyDescent="0.2">
      <c r="A27" s="114" t="s">
        <v>40</v>
      </c>
      <c r="B27" s="114"/>
      <c r="D27" s="36">
        <v>0</v>
      </c>
      <c r="F27" s="36">
        <v>23487030900</v>
      </c>
      <c r="H27" s="36">
        <v>0</v>
      </c>
      <c r="J27" s="36">
        <f t="shared" si="0"/>
        <v>23487030900</v>
      </c>
      <c r="L27" s="44">
        <f>J27/درآمد!$F$13</f>
        <v>3.9148618716500043E-3</v>
      </c>
      <c r="N27" s="36">
        <v>0</v>
      </c>
      <c r="P27" s="128">
        <v>24067508850</v>
      </c>
      <c r="Q27" s="128"/>
      <c r="S27" s="36">
        <v>0</v>
      </c>
      <c r="U27" s="36">
        <v>24067508850</v>
      </c>
      <c r="W27" s="44">
        <f>U27/درآمد!$F$13</f>
        <v>4.0116170129645481E-3</v>
      </c>
    </row>
    <row r="28" spans="1:23" ht="21.75" customHeight="1" x14ac:dyDescent="0.2">
      <c r="A28" s="114" t="s">
        <v>26</v>
      </c>
      <c r="B28" s="114"/>
      <c r="D28" s="36">
        <v>0</v>
      </c>
      <c r="F28" s="36">
        <v>24721832</v>
      </c>
      <c r="H28" s="36">
        <v>0</v>
      </c>
      <c r="J28" s="36">
        <f t="shared" si="0"/>
        <v>24721832</v>
      </c>
      <c r="L28" s="44">
        <f>J28/درآمد!$F$13</f>
        <v>4.1206808091752871E-6</v>
      </c>
      <c r="N28" s="36">
        <v>0</v>
      </c>
      <c r="P28" s="128">
        <v>-3142144787</v>
      </c>
      <c r="Q28" s="128"/>
      <c r="S28" s="36">
        <v>0</v>
      </c>
      <c r="U28" s="36">
        <v>-3142144787</v>
      </c>
      <c r="W28" s="44">
        <f>U28/درآمد!$F$13</f>
        <v>-5.2373852081193139E-4</v>
      </c>
    </row>
    <row r="29" spans="1:23" ht="21.75" customHeight="1" x14ac:dyDescent="0.2">
      <c r="A29" s="114" t="s">
        <v>63</v>
      </c>
      <c r="B29" s="114"/>
      <c r="D29" s="36">
        <v>0</v>
      </c>
      <c r="F29" s="36">
        <v>235377554</v>
      </c>
      <c r="H29" s="36">
        <v>0</v>
      </c>
      <c r="J29" s="36">
        <f t="shared" si="0"/>
        <v>235377554</v>
      </c>
      <c r="L29" s="44">
        <f>J29/درآمد!$F$13</f>
        <v>3.9233167253883928E-5</v>
      </c>
      <c r="N29" s="36">
        <v>0</v>
      </c>
      <c r="P29" s="128">
        <v>235377554</v>
      </c>
      <c r="Q29" s="128"/>
      <c r="S29" s="36">
        <v>0</v>
      </c>
      <c r="U29" s="36">
        <v>235377554</v>
      </c>
      <c r="W29" s="44">
        <f>U29/درآمد!$F$13</f>
        <v>3.9233167253883928E-5</v>
      </c>
    </row>
    <row r="30" spans="1:23" ht="21.75" customHeight="1" x14ac:dyDescent="0.2">
      <c r="A30" s="114" t="s">
        <v>64</v>
      </c>
      <c r="B30" s="114"/>
      <c r="D30" s="36">
        <v>0</v>
      </c>
      <c r="F30" s="36">
        <v>116615471</v>
      </c>
      <c r="H30" s="36">
        <v>0</v>
      </c>
      <c r="J30" s="36">
        <f t="shared" si="0"/>
        <v>116615471</v>
      </c>
      <c r="L30" s="44">
        <f>J30/درآمد!$F$13</f>
        <v>1.9437682992208556E-5</v>
      </c>
      <c r="N30" s="36">
        <v>0</v>
      </c>
      <c r="P30" s="128">
        <v>116615471</v>
      </c>
      <c r="Q30" s="128"/>
      <c r="S30" s="36">
        <v>0</v>
      </c>
      <c r="U30" s="36">
        <v>116615471</v>
      </c>
      <c r="W30" s="44">
        <f>U30/درآمد!$F$13</f>
        <v>1.9437682992208556E-5</v>
      </c>
    </row>
    <row r="31" spans="1:23" ht="21.75" customHeight="1" x14ac:dyDescent="0.2">
      <c r="A31" s="114" t="s">
        <v>57</v>
      </c>
      <c r="B31" s="114"/>
      <c r="D31" s="36">
        <v>0</v>
      </c>
      <c r="F31" s="36">
        <v>3780548699</v>
      </c>
      <c r="H31" s="36">
        <v>0</v>
      </c>
      <c r="J31" s="36">
        <f t="shared" si="0"/>
        <v>3780548699</v>
      </c>
      <c r="L31" s="44">
        <f>J31/درآمد!$F$13</f>
        <v>6.3014886890752674E-4</v>
      </c>
      <c r="N31" s="36">
        <v>0</v>
      </c>
      <c r="P31" s="128">
        <v>3542403899</v>
      </c>
      <c r="Q31" s="128"/>
      <c r="S31" s="36">
        <v>0</v>
      </c>
      <c r="U31" s="36">
        <v>3542403899</v>
      </c>
      <c r="W31" s="44">
        <f>U31/درآمد!$F$13</f>
        <v>5.9045445195797031E-4</v>
      </c>
    </row>
    <row r="32" spans="1:23" ht="21.75" customHeight="1" x14ac:dyDescent="0.2">
      <c r="A32" s="114" t="s">
        <v>32</v>
      </c>
      <c r="B32" s="114"/>
      <c r="D32" s="36">
        <v>0</v>
      </c>
      <c r="F32" s="36">
        <v>8668470720</v>
      </c>
      <c r="H32" s="36">
        <v>0</v>
      </c>
      <c r="J32" s="36">
        <f t="shared" si="0"/>
        <v>8668470720</v>
      </c>
      <c r="L32" s="44">
        <f>J32/درآمد!$F$13</f>
        <v>1.4448767769638547E-3</v>
      </c>
      <c r="N32" s="36">
        <v>0</v>
      </c>
      <c r="P32" s="128">
        <v>14979307920</v>
      </c>
      <c r="Q32" s="128"/>
      <c r="S32" s="36">
        <v>0</v>
      </c>
      <c r="U32" s="36">
        <v>14979307920</v>
      </c>
      <c r="W32" s="44">
        <f>U32/درآمد!$F$13</f>
        <v>2.4967788261271006E-3</v>
      </c>
    </row>
    <row r="33" spans="1:23" ht="21.75" customHeight="1" x14ac:dyDescent="0.2">
      <c r="A33" s="114" t="s">
        <v>66</v>
      </c>
      <c r="B33" s="114"/>
      <c r="D33" s="36">
        <v>0</v>
      </c>
      <c r="F33" s="36">
        <v>1497690265</v>
      </c>
      <c r="H33" s="36">
        <v>0</v>
      </c>
      <c r="J33" s="36">
        <f t="shared" si="0"/>
        <v>1497690265</v>
      </c>
      <c r="L33" s="44">
        <f>J33/درآمد!$F$13</f>
        <v>2.4963779112624626E-4</v>
      </c>
      <c r="N33" s="36">
        <v>0</v>
      </c>
      <c r="P33" s="128">
        <v>1497690265</v>
      </c>
      <c r="Q33" s="128"/>
      <c r="S33" s="36">
        <v>0</v>
      </c>
      <c r="U33" s="36">
        <v>1497690265</v>
      </c>
      <c r="W33" s="44">
        <f>U33/درآمد!$F$13</f>
        <v>2.4963779112624626E-4</v>
      </c>
    </row>
    <row r="34" spans="1:23" ht="21.75" customHeight="1" x14ac:dyDescent="0.2">
      <c r="A34" s="114" t="s">
        <v>70</v>
      </c>
      <c r="B34" s="114"/>
      <c r="D34" s="36">
        <v>0</v>
      </c>
      <c r="F34" s="36">
        <v>-1168777289</v>
      </c>
      <c r="H34" s="36">
        <v>0</v>
      </c>
      <c r="J34" s="36">
        <f t="shared" si="0"/>
        <v>-1168777289</v>
      </c>
      <c r="L34" s="44">
        <f>J34/درآمد!$F$13</f>
        <v>-1.9481396625388518E-4</v>
      </c>
      <c r="N34" s="36">
        <v>0</v>
      </c>
      <c r="P34" s="128">
        <v>-1168777289</v>
      </c>
      <c r="Q34" s="128"/>
      <c r="S34" s="36">
        <v>0</v>
      </c>
      <c r="U34" s="36">
        <v>-1168777289</v>
      </c>
      <c r="W34" s="44">
        <f>U34/درآمد!$F$13</f>
        <v>-1.9481396625388518E-4</v>
      </c>
    </row>
    <row r="35" spans="1:23" ht="21.75" customHeight="1" x14ac:dyDescent="0.2">
      <c r="A35" s="114" t="s">
        <v>71</v>
      </c>
      <c r="B35" s="114"/>
      <c r="D35" s="36">
        <v>0</v>
      </c>
      <c r="F35" s="36">
        <v>5138770867</v>
      </c>
      <c r="H35" s="36">
        <v>0</v>
      </c>
      <c r="J35" s="36">
        <f t="shared" si="0"/>
        <v>5138770867</v>
      </c>
      <c r="L35" s="44">
        <f>J35/درآمد!$F$13</f>
        <v>8.5653985895527292E-4</v>
      </c>
      <c r="N35" s="36">
        <v>0</v>
      </c>
      <c r="P35" s="128">
        <v>5138770867</v>
      </c>
      <c r="Q35" s="128"/>
      <c r="S35" s="36">
        <v>0</v>
      </c>
      <c r="U35" s="36">
        <v>5138770867</v>
      </c>
      <c r="W35" s="44">
        <f>U35/درآمد!$F$13</f>
        <v>8.5653985895527292E-4</v>
      </c>
    </row>
    <row r="36" spans="1:23" ht="21.75" customHeight="1" x14ac:dyDescent="0.2">
      <c r="A36" s="114" t="s">
        <v>67</v>
      </c>
      <c r="B36" s="114"/>
      <c r="D36" s="36">
        <v>0</v>
      </c>
      <c r="F36" s="36">
        <v>-3386356356</v>
      </c>
      <c r="H36" s="36">
        <v>0</v>
      </c>
      <c r="J36" s="36">
        <f t="shared" si="0"/>
        <v>-3386356356</v>
      </c>
      <c r="L36" s="44">
        <f>J36/درآمد!$F$13</f>
        <v>-5.6444415807040344E-4</v>
      </c>
      <c r="N36" s="36">
        <v>0</v>
      </c>
      <c r="P36" s="128">
        <v>-3386356356</v>
      </c>
      <c r="Q36" s="128"/>
      <c r="S36" s="36">
        <v>0</v>
      </c>
      <c r="U36" s="36">
        <v>-3386356356</v>
      </c>
      <c r="W36" s="44">
        <f>U36/درآمد!$F$13</f>
        <v>-5.6444415807040344E-4</v>
      </c>
    </row>
    <row r="37" spans="1:23" ht="21.75" customHeight="1" x14ac:dyDescent="0.2">
      <c r="A37" s="114" t="s">
        <v>30</v>
      </c>
      <c r="B37" s="114"/>
      <c r="D37" s="36">
        <v>0</v>
      </c>
      <c r="F37" s="36">
        <v>7659507960</v>
      </c>
      <c r="H37" s="36">
        <v>0</v>
      </c>
      <c r="J37" s="36">
        <f t="shared" si="0"/>
        <v>7659507960</v>
      </c>
      <c r="L37" s="44">
        <f>J37/درآمد!$F$13</f>
        <v>1.2767009928106199E-3</v>
      </c>
      <c r="N37" s="36">
        <v>0</v>
      </c>
      <c r="P37" s="128">
        <v>6370928126</v>
      </c>
      <c r="Q37" s="128"/>
      <c r="S37" s="36">
        <v>0</v>
      </c>
      <c r="U37" s="36">
        <v>6370928126</v>
      </c>
      <c r="W37" s="44">
        <f>U37/درآمد!$F$13</f>
        <v>1.0619181161591615E-3</v>
      </c>
    </row>
    <row r="38" spans="1:23" ht="21.75" customHeight="1" x14ac:dyDescent="0.2">
      <c r="A38" s="114" t="s">
        <v>38</v>
      </c>
      <c r="B38" s="114"/>
      <c r="D38" s="36">
        <v>0</v>
      </c>
      <c r="F38" s="36">
        <v>20776645395</v>
      </c>
      <c r="H38" s="36">
        <v>0</v>
      </c>
      <c r="J38" s="36">
        <f t="shared" si="0"/>
        <v>20776645395</v>
      </c>
      <c r="L38" s="44">
        <f>J38/درآمد!$F$13</f>
        <v>3.4630897887428652E-3</v>
      </c>
      <c r="N38" s="36">
        <v>0</v>
      </c>
      <c r="P38" s="128">
        <v>36661201236</v>
      </c>
      <c r="Q38" s="128"/>
      <c r="S38" s="36">
        <v>0</v>
      </c>
      <c r="U38" s="36">
        <v>36661201236</v>
      </c>
      <c r="W38" s="44">
        <f>U38/درآمد!$F$13</f>
        <v>6.1107570172994671E-3</v>
      </c>
    </row>
    <row r="39" spans="1:23" ht="21.75" customHeight="1" x14ac:dyDescent="0.2">
      <c r="A39" s="114" t="s">
        <v>41</v>
      </c>
      <c r="B39" s="114"/>
      <c r="D39" s="36">
        <v>0</v>
      </c>
      <c r="F39" s="36">
        <v>0</v>
      </c>
      <c r="H39" s="36">
        <v>0</v>
      </c>
      <c r="J39" s="36">
        <f t="shared" si="0"/>
        <v>0</v>
      </c>
      <c r="L39" s="44">
        <f>J39/درآمد!$F$13</f>
        <v>0</v>
      </c>
      <c r="N39" s="36">
        <v>0</v>
      </c>
      <c r="P39" s="128">
        <v>0</v>
      </c>
      <c r="Q39" s="128"/>
      <c r="S39" s="36">
        <v>0</v>
      </c>
      <c r="U39" s="36">
        <v>0</v>
      </c>
      <c r="W39" s="44">
        <f>U39/درآمد!$F$13</f>
        <v>0</v>
      </c>
    </row>
    <row r="40" spans="1:23" ht="21.75" customHeight="1" x14ac:dyDescent="0.2">
      <c r="A40" s="114" t="s">
        <v>42</v>
      </c>
      <c r="B40" s="114"/>
      <c r="D40" s="36">
        <v>0</v>
      </c>
      <c r="F40" s="36">
        <v>0</v>
      </c>
      <c r="H40" s="36">
        <v>0</v>
      </c>
      <c r="J40" s="36">
        <f t="shared" si="0"/>
        <v>0</v>
      </c>
      <c r="L40" s="44">
        <f>J40/درآمد!$F$13</f>
        <v>0</v>
      </c>
      <c r="N40" s="36">
        <v>0</v>
      </c>
      <c r="P40" s="128">
        <v>0</v>
      </c>
      <c r="Q40" s="128"/>
      <c r="S40" s="36">
        <v>0</v>
      </c>
      <c r="U40" s="36">
        <v>0</v>
      </c>
      <c r="W40" s="44">
        <f>U40/درآمد!$F$13</f>
        <v>0</v>
      </c>
    </row>
    <row r="41" spans="1:23" ht="21.75" customHeight="1" x14ac:dyDescent="0.2">
      <c r="A41" s="114" t="s">
        <v>43</v>
      </c>
      <c r="B41" s="114"/>
      <c r="D41" s="36">
        <v>0</v>
      </c>
      <c r="F41" s="36">
        <v>0</v>
      </c>
      <c r="H41" s="36">
        <v>0</v>
      </c>
      <c r="J41" s="36">
        <f t="shared" si="0"/>
        <v>0</v>
      </c>
      <c r="L41" s="44">
        <f>J41/درآمد!$F$13</f>
        <v>0</v>
      </c>
      <c r="N41" s="36">
        <v>0</v>
      </c>
      <c r="P41" s="128">
        <v>0</v>
      </c>
      <c r="Q41" s="128"/>
      <c r="S41" s="36">
        <v>0</v>
      </c>
      <c r="U41" s="36">
        <v>0</v>
      </c>
      <c r="W41" s="44">
        <f>U41/درآمد!$F$13</f>
        <v>0</v>
      </c>
    </row>
    <row r="42" spans="1:23" ht="21.75" customHeight="1" x14ac:dyDescent="0.2">
      <c r="A42" s="114" t="s">
        <v>44</v>
      </c>
      <c r="B42" s="114"/>
      <c r="D42" s="36">
        <v>0</v>
      </c>
      <c r="F42" s="36">
        <v>0</v>
      </c>
      <c r="H42" s="36">
        <v>0</v>
      </c>
      <c r="J42" s="36">
        <f t="shared" si="0"/>
        <v>0</v>
      </c>
      <c r="L42" s="44">
        <f>J42/درآمد!$F$13</f>
        <v>0</v>
      </c>
      <c r="N42" s="36">
        <v>0</v>
      </c>
      <c r="P42" s="128">
        <v>0</v>
      </c>
      <c r="Q42" s="128"/>
      <c r="S42" s="36">
        <v>0</v>
      </c>
      <c r="U42" s="36">
        <v>0</v>
      </c>
      <c r="W42" s="44">
        <f>U42/درآمد!$F$13</f>
        <v>0</v>
      </c>
    </row>
    <row r="43" spans="1:23" ht="21.75" customHeight="1" x14ac:dyDescent="0.2">
      <c r="A43" s="114" t="s">
        <v>45</v>
      </c>
      <c r="B43" s="114"/>
      <c r="D43" s="36">
        <v>0</v>
      </c>
      <c r="F43" s="36">
        <v>0</v>
      </c>
      <c r="H43" s="36">
        <v>0</v>
      </c>
      <c r="J43" s="36">
        <f t="shared" si="0"/>
        <v>0</v>
      </c>
      <c r="L43" s="44">
        <f>J43/درآمد!$F$13</f>
        <v>0</v>
      </c>
      <c r="N43" s="36">
        <v>0</v>
      </c>
      <c r="P43" s="128">
        <v>0</v>
      </c>
      <c r="Q43" s="128"/>
      <c r="S43" s="36">
        <v>0</v>
      </c>
      <c r="U43" s="36">
        <v>0</v>
      </c>
      <c r="W43" s="44">
        <f>U43/درآمد!$F$13</f>
        <v>0</v>
      </c>
    </row>
    <row r="44" spans="1:23" ht="21.75" customHeight="1" x14ac:dyDescent="0.2">
      <c r="A44" s="114" t="s">
        <v>46</v>
      </c>
      <c r="B44" s="114"/>
      <c r="D44" s="36">
        <v>0</v>
      </c>
      <c r="F44" s="36">
        <v>0</v>
      </c>
      <c r="H44" s="36">
        <v>0</v>
      </c>
      <c r="J44" s="36">
        <f t="shared" si="0"/>
        <v>0</v>
      </c>
      <c r="L44" s="44">
        <f>J44/درآمد!$F$13</f>
        <v>0</v>
      </c>
      <c r="N44" s="36">
        <v>0</v>
      </c>
      <c r="P44" s="128">
        <v>0</v>
      </c>
      <c r="Q44" s="128"/>
      <c r="S44" s="36">
        <v>0</v>
      </c>
      <c r="U44" s="36">
        <v>0</v>
      </c>
      <c r="W44" s="44">
        <f>U44/درآمد!$F$13</f>
        <v>0</v>
      </c>
    </row>
    <row r="45" spans="1:23" ht="21.75" customHeight="1" x14ac:dyDescent="0.2">
      <c r="A45" s="114" t="s">
        <v>33</v>
      </c>
      <c r="B45" s="114"/>
      <c r="D45" s="36">
        <v>0</v>
      </c>
      <c r="F45" s="36">
        <v>0</v>
      </c>
      <c r="H45" s="36">
        <v>0</v>
      </c>
      <c r="J45" s="36">
        <f t="shared" si="0"/>
        <v>0</v>
      </c>
      <c r="L45" s="44">
        <f>J45/درآمد!$F$13</f>
        <v>0</v>
      </c>
      <c r="N45" s="36">
        <v>0</v>
      </c>
      <c r="P45" s="128">
        <v>0</v>
      </c>
      <c r="Q45" s="128"/>
      <c r="S45" s="36">
        <v>0</v>
      </c>
      <c r="U45" s="36">
        <v>0</v>
      </c>
      <c r="W45" s="44">
        <f>U45/درآمد!$F$13</f>
        <v>0</v>
      </c>
    </row>
    <row r="46" spans="1:23" ht="21.75" customHeight="1" x14ac:dyDescent="0.2">
      <c r="A46" s="114" t="s">
        <v>47</v>
      </c>
      <c r="B46" s="114"/>
      <c r="D46" s="36">
        <v>0</v>
      </c>
      <c r="F46" s="36">
        <v>0</v>
      </c>
      <c r="H46" s="36">
        <v>0</v>
      </c>
      <c r="J46" s="36">
        <f t="shared" si="0"/>
        <v>0</v>
      </c>
      <c r="L46" s="44">
        <f>J46/درآمد!$F$13</f>
        <v>0</v>
      </c>
      <c r="N46" s="36">
        <v>0</v>
      </c>
      <c r="P46" s="128">
        <v>0</v>
      </c>
      <c r="Q46" s="128"/>
      <c r="S46" s="36">
        <v>0</v>
      </c>
      <c r="U46" s="36">
        <v>0</v>
      </c>
      <c r="W46" s="44">
        <f>U46/درآمد!$F$13</f>
        <v>0</v>
      </c>
    </row>
    <row r="47" spans="1:23" ht="21.75" customHeight="1" x14ac:dyDescent="0.2">
      <c r="A47" s="114" t="s">
        <v>48</v>
      </c>
      <c r="B47" s="114"/>
      <c r="D47" s="36">
        <v>0</v>
      </c>
      <c r="F47" s="36">
        <v>0</v>
      </c>
      <c r="H47" s="36">
        <v>0</v>
      </c>
      <c r="J47" s="36">
        <f t="shared" si="0"/>
        <v>0</v>
      </c>
      <c r="L47" s="44">
        <f>J47/درآمد!$F$13</f>
        <v>0</v>
      </c>
      <c r="N47" s="36">
        <v>0</v>
      </c>
      <c r="P47" s="128">
        <v>0</v>
      </c>
      <c r="Q47" s="128"/>
      <c r="S47" s="36">
        <v>0</v>
      </c>
      <c r="U47" s="36">
        <v>0</v>
      </c>
      <c r="W47" s="44">
        <f>U47/درآمد!$F$13</f>
        <v>0</v>
      </c>
    </row>
    <row r="48" spans="1:23" ht="21.75" customHeight="1" x14ac:dyDescent="0.2">
      <c r="A48" s="114" t="s">
        <v>49</v>
      </c>
      <c r="B48" s="114"/>
      <c r="D48" s="36">
        <v>0</v>
      </c>
      <c r="F48" s="36">
        <v>0</v>
      </c>
      <c r="H48" s="36">
        <v>0</v>
      </c>
      <c r="J48" s="36">
        <f t="shared" si="0"/>
        <v>0</v>
      </c>
      <c r="L48" s="44">
        <f>J48/درآمد!$F$13</f>
        <v>0</v>
      </c>
      <c r="N48" s="36">
        <v>0</v>
      </c>
      <c r="P48" s="128">
        <v>0</v>
      </c>
      <c r="Q48" s="128"/>
      <c r="S48" s="36">
        <v>0</v>
      </c>
      <c r="U48" s="36">
        <v>0</v>
      </c>
      <c r="W48" s="44">
        <f>U48/درآمد!$F$13</f>
        <v>0</v>
      </c>
    </row>
    <row r="49" spans="1:23" ht="21.75" customHeight="1" x14ac:dyDescent="0.2">
      <c r="A49" s="114" t="s">
        <v>50</v>
      </c>
      <c r="B49" s="114"/>
      <c r="D49" s="36">
        <v>0</v>
      </c>
      <c r="F49" s="36">
        <v>0</v>
      </c>
      <c r="H49" s="36">
        <v>0</v>
      </c>
      <c r="J49" s="36">
        <f t="shared" si="0"/>
        <v>0</v>
      </c>
      <c r="L49" s="44">
        <f>J49/درآمد!$F$13</f>
        <v>0</v>
      </c>
      <c r="N49" s="36">
        <v>0</v>
      </c>
      <c r="P49" s="128">
        <v>0</v>
      </c>
      <c r="Q49" s="128"/>
      <c r="S49" s="36">
        <v>0</v>
      </c>
      <c r="U49" s="36">
        <v>0</v>
      </c>
      <c r="W49" s="44">
        <f>U49/درآمد!$F$13</f>
        <v>0</v>
      </c>
    </row>
    <row r="50" spans="1:23" ht="21.75" customHeight="1" x14ac:dyDescent="0.2">
      <c r="A50" s="114" t="s">
        <v>51</v>
      </c>
      <c r="B50" s="114"/>
      <c r="D50" s="36">
        <v>0</v>
      </c>
      <c r="F50" s="36">
        <v>0</v>
      </c>
      <c r="H50" s="36">
        <v>0</v>
      </c>
      <c r="J50" s="36">
        <f t="shared" si="0"/>
        <v>0</v>
      </c>
      <c r="L50" s="44">
        <f>J50/درآمد!$F$13</f>
        <v>0</v>
      </c>
      <c r="N50" s="36">
        <v>0</v>
      </c>
      <c r="P50" s="128">
        <v>0</v>
      </c>
      <c r="Q50" s="128"/>
      <c r="S50" s="36">
        <v>0</v>
      </c>
      <c r="U50" s="36">
        <v>0</v>
      </c>
      <c r="W50" s="44">
        <f>U50/درآمد!$F$13</f>
        <v>0</v>
      </c>
    </row>
    <row r="51" spans="1:23" ht="21.75" customHeight="1" x14ac:dyDescent="0.2">
      <c r="A51" s="114" t="s">
        <v>52</v>
      </c>
      <c r="B51" s="114"/>
      <c r="D51" s="36">
        <v>0</v>
      </c>
      <c r="F51" s="36">
        <v>0</v>
      </c>
      <c r="H51" s="36">
        <v>0</v>
      </c>
      <c r="J51" s="36">
        <f t="shared" si="0"/>
        <v>0</v>
      </c>
      <c r="L51" s="44">
        <f>J51/درآمد!$F$13</f>
        <v>0</v>
      </c>
      <c r="N51" s="36">
        <v>0</v>
      </c>
      <c r="P51" s="128">
        <v>0</v>
      </c>
      <c r="Q51" s="128"/>
      <c r="S51" s="36">
        <v>0</v>
      </c>
      <c r="U51" s="36">
        <v>0</v>
      </c>
      <c r="W51" s="44">
        <f>U51/درآمد!$F$13</f>
        <v>0</v>
      </c>
    </row>
    <row r="52" spans="1:23" ht="21.75" customHeight="1" x14ac:dyDescent="0.2">
      <c r="A52" s="114" t="s">
        <v>55</v>
      </c>
      <c r="B52" s="114"/>
      <c r="D52" s="36">
        <v>0</v>
      </c>
      <c r="F52" s="36">
        <v>0</v>
      </c>
      <c r="H52" s="36">
        <v>0</v>
      </c>
      <c r="J52" s="36">
        <f t="shared" si="0"/>
        <v>0</v>
      </c>
      <c r="L52" s="44">
        <f>J52/درآمد!$F$13</f>
        <v>0</v>
      </c>
      <c r="N52" s="36">
        <v>0</v>
      </c>
      <c r="P52" s="128">
        <v>0</v>
      </c>
      <c r="Q52" s="128"/>
      <c r="S52" s="36">
        <v>0</v>
      </c>
      <c r="U52" s="36">
        <v>0</v>
      </c>
      <c r="W52" s="44">
        <f>U52/درآمد!$F$13</f>
        <v>0</v>
      </c>
    </row>
    <row r="53" spans="1:23" ht="21.75" customHeight="1" x14ac:dyDescent="0.2">
      <c r="A53" s="114" t="s">
        <v>35</v>
      </c>
      <c r="B53" s="114"/>
      <c r="D53" s="36">
        <v>0</v>
      </c>
      <c r="F53" s="36">
        <v>0</v>
      </c>
      <c r="H53" s="36">
        <v>0</v>
      </c>
      <c r="J53" s="36">
        <f t="shared" si="0"/>
        <v>0</v>
      </c>
      <c r="L53" s="44">
        <f>J53/درآمد!$F$13</f>
        <v>0</v>
      </c>
      <c r="N53" s="36">
        <v>0</v>
      </c>
      <c r="P53" s="128">
        <v>0</v>
      </c>
      <c r="Q53" s="128"/>
      <c r="S53" s="36">
        <v>0</v>
      </c>
      <c r="U53" s="36">
        <v>0</v>
      </c>
      <c r="W53" s="44">
        <f>U53/درآمد!$F$13</f>
        <v>0</v>
      </c>
    </row>
    <row r="54" spans="1:23" ht="21.75" customHeight="1" x14ac:dyDescent="0.2">
      <c r="A54" s="114" t="s">
        <v>36</v>
      </c>
      <c r="B54" s="114"/>
      <c r="D54" s="36">
        <v>0</v>
      </c>
      <c r="F54" s="36">
        <v>0</v>
      </c>
      <c r="H54" s="36">
        <v>0</v>
      </c>
      <c r="J54" s="36">
        <f t="shared" si="0"/>
        <v>0</v>
      </c>
      <c r="L54" s="44">
        <f>J54/درآمد!$F$13</f>
        <v>0</v>
      </c>
      <c r="N54" s="36">
        <v>0</v>
      </c>
      <c r="P54" s="128">
        <v>0</v>
      </c>
      <c r="Q54" s="128"/>
      <c r="S54" s="36">
        <v>0</v>
      </c>
      <c r="U54" s="36">
        <v>0</v>
      </c>
      <c r="W54" s="44">
        <f>U54/درآمد!$F$13</f>
        <v>0</v>
      </c>
    </row>
    <row r="55" spans="1:23" ht="21.75" customHeight="1" x14ac:dyDescent="0.2">
      <c r="A55" s="114" t="s">
        <v>37</v>
      </c>
      <c r="B55" s="114"/>
      <c r="D55" s="36">
        <v>0</v>
      </c>
      <c r="F55" s="36">
        <v>0</v>
      </c>
      <c r="H55" s="36">
        <v>0</v>
      </c>
      <c r="J55" s="36">
        <f t="shared" si="0"/>
        <v>0</v>
      </c>
      <c r="L55" s="44">
        <f>J55/درآمد!$F$13</f>
        <v>0</v>
      </c>
      <c r="N55" s="36">
        <v>0</v>
      </c>
      <c r="P55" s="128">
        <v>0</v>
      </c>
      <c r="Q55" s="128"/>
      <c r="S55" s="36">
        <v>0</v>
      </c>
      <c r="U55" s="36">
        <v>0</v>
      </c>
      <c r="W55" s="44">
        <f>U55/درآمد!$F$13</f>
        <v>0</v>
      </c>
    </row>
    <row r="56" spans="1:23" ht="21.75" customHeight="1" x14ac:dyDescent="0.2">
      <c r="A56" s="114" t="s">
        <v>53</v>
      </c>
      <c r="B56" s="114"/>
      <c r="D56" s="36">
        <v>0</v>
      </c>
      <c r="F56" s="36">
        <v>0</v>
      </c>
      <c r="H56" s="36">
        <v>0</v>
      </c>
      <c r="J56" s="36">
        <f t="shared" si="0"/>
        <v>0</v>
      </c>
      <c r="L56" s="44">
        <f>J56/درآمد!$F$13</f>
        <v>0</v>
      </c>
      <c r="N56" s="36">
        <v>0</v>
      </c>
      <c r="P56" s="128">
        <v>0</v>
      </c>
      <c r="Q56" s="128"/>
      <c r="S56" s="36">
        <v>0</v>
      </c>
      <c r="U56" s="36">
        <v>0</v>
      </c>
      <c r="W56" s="44">
        <f>U56/درآمد!$F$13</f>
        <v>0</v>
      </c>
    </row>
    <row r="57" spans="1:23" ht="21.75" customHeight="1" x14ac:dyDescent="0.2">
      <c r="A57" s="114" t="s">
        <v>34</v>
      </c>
      <c r="B57" s="114"/>
      <c r="D57" s="36">
        <v>0</v>
      </c>
      <c r="F57" s="36">
        <v>0</v>
      </c>
      <c r="H57" s="36">
        <v>0</v>
      </c>
      <c r="J57" s="36">
        <f t="shared" si="0"/>
        <v>0</v>
      </c>
      <c r="L57" s="44">
        <f>J57/درآمد!$F$13</f>
        <v>0</v>
      </c>
      <c r="N57" s="36">
        <v>0</v>
      </c>
      <c r="P57" s="128">
        <v>0</v>
      </c>
      <c r="Q57" s="128"/>
      <c r="S57" s="36">
        <v>0</v>
      </c>
      <c r="U57" s="36">
        <v>0</v>
      </c>
      <c r="W57" s="44">
        <f>U57/درآمد!$F$13</f>
        <v>0</v>
      </c>
    </row>
    <row r="58" spans="1:23" ht="21.75" customHeight="1" x14ac:dyDescent="0.2">
      <c r="A58" s="114" t="s">
        <v>54</v>
      </c>
      <c r="B58" s="114"/>
      <c r="D58" s="36">
        <v>0</v>
      </c>
      <c r="F58" s="36">
        <v>0</v>
      </c>
      <c r="H58" s="36">
        <v>0</v>
      </c>
      <c r="J58" s="36">
        <f t="shared" si="0"/>
        <v>0</v>
      </c>
      <c r="L58" s="44">
        <f>J58/درآمد!$F$13</f>
        <v>0</v>
      </c>
      <c r="N58" s="36">
        <v>0</v>
      </c>
      <c r="P58" s="128">
        <v>0</v>
      </c>
      <c r="Q58" s="128"/>
      <c r="S58" s="36">
        <v>0</v>
      </c>
      <c r="U58" s="36">
        <v>0</v>
      </c>
      <c r="W58" s="44">
        <f>U58/درآمد!$F$13</f>
        <v>0</v>
      </c>
    </row>
    <row r="59" spans="1:23" ht="21.75" customHeight="1" x14ac:dyDescent="0.2">
      <c r="A59" s="114" t="s">
        <v>56</v>
      </c>
      <c r="B59" s="114"/>
      <c r="D59" s="36">
        <v>0</v>
      </c>
      <c r="F59" s="36">
        <v>0</v>
      </c>
      <c r="H59" s="36">
        <v>0</v>
      </c>
      <c r="J59" s="36">
        <f t="shared" si="0"/>
        <v>0</v>
      </c>
      <c r="L59" s="44">
        <f>J59/درآمد!$F$13</f>
        <v>0</v>
      </c>
      <c r="N59" s="36">
        <v>0</v>
      </c>
      <c r="P59" s="128">
        <v>0</v>
      </c>
      <c r="Q59" s="128"/>
      <c r="S59" s="36">
        <v>0</v>
      </c>
      <c r="U59" s="36">
        <v>0</v>
      </c>
      <c r="W59" s="44">
        <f>U59/درآمد!$F$13</f>
        <v>0</v>
      </c>
    </row>
    <row r="60" spans="1:23" ht="21.75" customHeight="1" x14ac:dyDescent="0.2">
      <c r="A60" s="114" t="s">
        <v>62</v>
      </c>
      <c r="B60" s="114"/>
      <c r="D60" s="36">
        <v>0</v>
      </c>
      <c r="F60" s="36">
        <v>2958634691</v>
      </c>
      <c r="H60" s="36">
        <v>0</v>
      </c>
      <c r="J60" s="36">
        <f t="shared" si="0"/>
        <v>2958634691</v>
      </c>
      <c r="L60" s="44">
        <f>J60/درآمد!$F$13</f>
        <v>4.9315071765571245E-4</v>
      </c>
      <c r="N60" s="36">
        <v>0</v>
      </c>
      <c r="P60" s="128">
        <v>2958634691</v>
      </c>
      <c r="Q60" s="128"/>
      <c r="S60" s="36">
        <v>0</v>
      </c>
      <c r="U60" s="36">
        <v>2958634691</v>
      </c>
      <c r="W60" s="44">
        <f>U60/درآمد!$F$13</f>
        <v>4.9315071765571245E-4</v>
      </c>
    </row>
    <row r="61" spans="1:23" ht="21.75" customHeight="1" x14ac:dyDescent="0.2">
      <c r="A61" s="114" t="s">
        <v>31</v>
      </c>
      <c r="B61" s="114"/>
      <c r="D61" s="36">
        <v>0</v>
      </c>
      <c r="F61" s="36">
        <v>21088138793</v>
      </c>
      <c r="H61" s="36">
        <v>0</v>
      </c>
      <c r="J61" s="36">
        <f t="shared" si="0"/>
        <v>21088138793</v>
      </c>
      <c r="L61" s="44">
        <f>J61/درآمد!$F$13</f>
        <v>3.5150100860462125E-3</v>
      </c>
      <c r="N61" s="36">
        <v>0</v>
      </c>
      <c r="P61" s="128">
        <v>40163740689</v>
      </c>
      <c r="Q61" s="128"/>
      <c r="S61" s="36">
        <v>0</v>
      </c>
      <c r="U61" s="36">
        <v>40163740689</v>
      </c>
      <c r="W61" s="44">
        <f>U61/درآمد!$F$13</f>
        <v>6.6945667894618378E-3</v>
      </c>
    </row>
    <row r="62" spans="1:23" ht="21.75" customHeight="1" x14ac:dyDescent="0.2">
      <c r="A62" s="114" t="s">
        <v>60</v>
      </c>
      <c r="B62" s="114"/>
      <c r="D62" s="36">
        <v>0</v>
      </c>
      <c r="F62" s="36">
        <v>2444952169</v>
      </c>
      <c r="H62" s="36">
        <v>0</v>
      </c>
      <c r="J62" s="36">
        <f t="shared" si="0"/>
        <v>2444952169</v>
      </c>
      <c r="L62" s="44">
        <f>J62/درآمد!$F$13</f>
        <v>4.0752916216523898E-4</v>
      </c>
      <c r="N62" s="36">
        <v>0</v>
      </c>
      <c r="P62" s="128">
        <v>5004875303</v>
      </c>
      <c r="Q62" s="128"/>
      <c r="S62" s="36">
        <v>0</v>
      </c>
      <c r="U62" s="36">
        <v>5004875303</v>
      </c>
      <c r="W62" s="44">
        <f>U62/درآمد!$F$13</f>
        <v>8.3422189801255224E-4</v>
      </c>
    </row>
    <row r="63" spans="1:23" ht="21.75" customHeight="1" x14ac:dyDescent="0.2">
      <c r="A63" s="114" t="s">
        <v>68</v>
      </c>
      <c r="B63" s="114"/>
      <c r="D63" s="36">
        <v>0</v>
      </c>
      <c r="F63" s="36">
        <v>966268649</v>
      </c>
      <c r="H63" s="36">
        <v>0</v>
      </c>
      <c r="J63" s="36">
        <f t="shared" si="0"/>
        <v>966268649</v>
      </c>
      <c r="L63" s="44">
        <f>J63/درآمد!$F$13</f>
        <v>1.6105945054727464E-4</v>
      </c>
      <c r="N63" s="36">
        <v>0</v>
      </c>
      <c r="P63" s="128">
        <v>966268649</v>
      </c>
      <c r="Q63" s="128"/>
      <c r="S63" s="36">
        <v>0</v>
      </c>
      <c r="U63" s="36">
        <v>966268649</v>
      </c>
      <c r="W63" s="44">
        <f>U63/درآمد!$F$13</f>
        <v>1.6105945054727464E-4</v>
      </c>
    </row>
    <row r="64" spans="1:23" ht="21.75" customHeight="1" x14ac:dyDescent="0.2">
      <c r="A64" s="114" t="s">
        <v>69</v>
      </c>
      <c r="B64" s="114"/>
      <c r="D64" s="36">
        <v>0</v>
      </c>
      <c r="F64" s="36">
        <v>154874069</v>
      </c>
      <c r="H64" s="36">
        <v>0</v>
      </c>
      <c r="J64" s="36">
        <f t="shared" si="0"/>
        <v>154874069</v>
      </c>
      <c r="L64" s="44">
        <f>J64/درآمد!$F$13</f>
        <v>2.5814697064812563E-5</v>
      </c>
      <c r="N64" s="36">
        <v>0</v>
      </c>
      <c r="P64" s="128">
        <v>154874069</v>
      </c>
      <c r="Q64" s="128"/>
      <c r="S64" s="36">
        <v>0</v>
      </c>
      <c r="U64" s="36">
        <v>154874069</v>
      </c>
      <c r="W64" s="44">
        <f>U64/درآمد!$F$13</f>
        <v>2.5814697064812563E-5</v>
      </c>
    </row>
    <row r="65" spans="1:23" ht="21.75" customHeight="1" x14ac:dyDescent="0.2">
      <c r="A65" s="116" t="s">
        <v>65</v>
      </c>
      <c r="B65" s="116"/>
      <c r="D65" s="37">
        <v>0</v>
      </c>
      <c r="F65" s="37">
        <v>8307838066</v>
      </c>
      <c r="H65" s="37">
        <v>0</v>
      </c>
      <c r="J65" s="36">
        <f t="shared" si="0"/>
        <v>8307838066</v>
      </c>
      <c r="L65" s="44">
        <f>J65/درآمد!$F$13</f>
        <v>1.3847658573321805E-3</v>
      </c>
      <c r="N65" s="37">
        <v>0</v>
      </c>
      <c r="P65" s="128">
        <v>8307838066</v>
      </c>
      <c r="Q65" s="127"/>
      <c r="S65" s="37">
        <v>0</v>
      </c>
      <c r="U65" s="37">
        <v>8307838066</v>
      </c>
      <c r="W65" s="44">
        <f>U65/درآمد!$F$13</f>
        <v>1.3847658573321805E-3</v>
      </c>
    </row>
    <row r="66" spans="1:23" ht="21.75" customHeight="1" thickBot="1" x14ac:dyDescent="0.25">
      <c r="A66" s="113" t="s">
        <v>72</v>
      </c>
      <c r="B66" s="113"/>
      <c r="D66" s="46">
        <f>SUM(D9:D65)</f>
        <v>23493529985</v>
      </c>
      <c r="E66" s="38">
        <f t="shared" ref="E66:V66" si="1">SUM(E9:E65)</f>
        <v>0</v>
      </c>
      <c r="F66" s="38">
        <f t="shared" si="1"/>
        <v>227393193399</v>
      </c>
      <c r="G66" s="38">
        <f t="shared" si="1"/>
        <v>0</v>
      </c>
      <c r="H66" s="38">
        <f>SUM(H9:H65)</f>
        <v>14488952237</v>
      </c>
      <c r="I66" s="38">
        <f t="shared" si="1"/>
        <v>0</v>
      </c>
      <c r="J66" s="38">
        <f>SUM(J9:J65)</f>
        <v>265375675621</v>
      </c>
      <c r="K66" s="29">
        <f t="shared" si="1"/>
        <v>0</v>
      </c>
      <c r="L66" s="50">
        <f>SUM(L9:L65)</f>
        <v>4.4233309802986308E-2</v>
      </c>
      <c r="M66" s="29">
        <f t="shared" si="1"/>
        <v>0</v>
      </c>
      <c r="N66" s="46">
        <f>SUM(N9:N65)</f>
        <v>79713229813</v>
      </c>
      <c r="O66" s="38">
        <f t="shared" si="1"/>
        <v>0</v>
      </c>
      <c r="P66" s="38">
        <f t="shared" si="1"/>
        <v>458833055900</v>
      </c>
      <c r="Q66" s="38">
        <f t="shared" si="1"/>
        <v>0</v>
      </c>
      <c r="R66" s="38">
        <f t="shared" si="1"/>
        <v>0</v>
      </c>
      <c r="S66" s="38">
        <f t="shared" si="1"/>
        <v>24430077826</v>
      </c>
      <c r="T66" s="38">
        <f t="shared" si="1"/>
        <v>0</v>
      </c>
      <c r="U66" s="38">
        <f t="shared" si="1"/>
        <v>562976363631</v>
      </c>
      <c r="V66" s="29">
        <f t="shared" si="1"/>
        <v>0</v>
      </c>
      <c r="W66" s="50">
        <f>SUM(W9:W65)</f>
        <v>9.3837944438484588E-2</v>
      </c>
    </row>
    <row r="67" spans="1:23" ht="13.5" thickTop="1" x14ac:dyDescent="0.2">
      <c r="D67" s="32">
        <f>D66-'درآمد سود سهام'!M21</f>
        <v>0</v>
      </c>
      <c r="N67" s="32">
        <f>N66-'درآمد سود سهام'!S21</f>
        <v>0</v>
      </c>
      <c r="S67" s="107" t="e">
        <f>'درآمد ناشی از فروش'!Q8:R14,'درآمد ناشی از فروش'!Q16:R16</f>
        <v>#VALUE!</v>
      </c>
    </row>
  </sheetData>
  <mergeCells count="12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64:B64"/>
    <mergeCell ref="P64:Q64"/>
    <mergeCell ref="A65:B65"/>
    <mergeCell ref="P65:Q65"/>
    <mergeCell ref="A66:B66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</mergeCells>
  <pageMargins left="0.39" right="0.39" top="0.39" bottom="0.39" header="0" footer="0"/>
  <pageSetup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19</vt:i4>
      </vt:variant>
    </vt:vector>
  </HeadingPairs>
  <TitlesOfParts>
    <vt:vector size="38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Azam Beik</dc:creator>
  <dc:description/>
  <cp:lastModifiedBy>Azam Beik</cp:lastModifiedBy>
  <cp:lastPrinted>2026-08-23T05:01:49Z</cp:lastPrinted>
  <dcterms:created xsi:type="dcterms:W3CDTF">2026-08-23T04:43:38Z</dcterms:created>
  <dcterms:modified xsi:type="dcterms:W3CDTF">2026-08-29T07:45:18Z</dcterms:modified>
</cp:coreProperties>
</file>