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X:\افشای پرتفوی صندوق ها\1405\04 تیر\چک شده\"/>
    </mc:Choice>
  </mc:AlternateContent>
  <xr:revisionPtr revIDLastSave="0" documentId="13_ncr:1_{C39B5E95-9044-4613-B4C4-595F4C1D9CE6}" xr6:coauthVersionLast="47" xr6:coauthVersionMax="47" xr10:uidLastSave="{00000000-0000-0000-0000-000000000000}"/>
  <bookViews>
    <workbookView xWindow="-120" yWindow="-120" windowWidth="29040" windowHeight="15720" tabRatio="926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سود اوراق بهادار" sheetId="17" r:id="rId16"/>
    <sheet name="سود سپرده بانکی" sheetId="18" r:id="rId17"/>
    <sheet name="درآمد ناشی از فروش" sheetId="19" r:id="rId18"/>
    <sheet name="درآمد ناشی از تغییر قیمت اوراق" sheetId="21" r:id="rId19"/>
  </sheets>
  <definedNames>
    <definedName name="_xlnm.Print_Area" localSheetId="4">اوراق!$A$1:$AM$28</definedName>
    <definedName name="_xlnm.Print_Area" localSheetId="2">'اوراق مشتقه'!$A$1:$AV$14</definedName>
    <definedName name="_xlnm.Print_Area" localSheetId="5">'تعدیل قیمت'!$A$1:$N$26</definedName>
    <definedName name="_xlnm.Print_Area" localSheetId="7">درآمد!$A$1:$K$14</definedName>
    <definedName name="_xlnm.Print_Area" localSheetId="12">'درآمد سپرده بانکی'!$A$1:$G$19</definedName>
    <definedName name="_xlnm.Print_Area" localSheetId="10">'درآمد سرمایه گذاری در اوراق به'!$A$1:$S$31</definedName>
    <definedName name="_xlnm.Print_Area" localSheetId="8">'درآمد سرمایه گذاری در سهام'!$A$1:$X$57</definedName>
    <definedName name="_xlnm.Print_Area" localSheetId="9">'درآمد سرمایه گذاری در صندوق'!$A$1:$X$21</definedName>
    <definedName name="_xlnm.Print_Area" localSheetId="14">'درآمد سود سهام'!$A$1:$T$17</definedName>
    <definedName name="_xlnm.Print_Area" localSheetId="18">'درآمد ناشی از تغییر قیمت اوراق'!$A$1:$S$77</definedName>
    <definedName name="_xlnm.Print_Area" localSheetId="17">'درآمد ناشی از فروش'!$A$1:$S$19</definedName>
    <definedName name="_xlnm.Print_Area" localSheetId="13">'سایر درآمدها'!$A$1:$G$12</definedName>
    <definedName name="_xlnm.Print_Area" localSheetId="6">سپرده!$A$1:$M$21</definedName>
    <definedName name="_xlnm.Print_Area" localSheetId="1">سهام!$A$1:$AC$54</definedName>
    <definedName name="_xlnm.Print_Area" localSheetId="15">'سود اوراق بهادار'!$A$1:$U$29</definedName>
    <definedName name="_xlnm.Print_Area" localSheetId="16">'سود سپرده بانکی'!$A$1:$N$19</definedName>
    <definedName name="_xlnm.Print_Area" localSheetId="0">'صورت وضعیت'!$A$1:$C$37</definedName>
    <definedName name="_xlnm.Print_Area" localSheetId="11">'مبالغ تخصیصی اوراق'!$A$1:$R$21</definedName>
    <definedName name="_xlnm.Print_Area" localSheetId="3">'واحدهای صندوق'!$A$1:$AB$18</definedName>
  </definedNames>
  <calcPr calcId="191029"/>
</workbook>
</file>

<file path=xl/calcChain.xml><?xml version="1.0" encoding="utf-8"?>
<calcChain xmlns="http://schemas.openxmlformats.org/spreadsheetml/2006/main">
  <c r="G8" i="19" l="1"/>
  <c r="I8" i="19" s="1"/>
  <c r="G16" i="19"/>
  <c r="I16" i="19"/>
  <c r="N28" i="17"/>
  <c r="L28" i="17"/>
  <c r="J28" i="17"/>
  <c r="R28" i="17"/>
  <c r="P28" i="17"/>
  <c r="N27" i="17"/>
  <c r="T27" i="17"/>
  <c r="T28" i="17" s="1"/>
  <c r="S15" i="15"/>
  <c r="S14" i="15"/>
  <c r="S13" i="15"/>
  <c r="S12" i="15"/>
  <c r="S11" i="15"/>
  <c r="S10" i="15"/>
  <c r="S9" i="15"/>
  <c r="S8" i="15"/>
  <c r="S16" i="15" s="1"/>
  <c r="M16" i="15"/>
  <c r="M10" i="15"/>
  <c r="M11" i="15"/>
  <c r="M12" i="15"/>
  <c r="M13" i="15"/>
  <c r="M14" i="15"/>
  <c r="M15" i="15"/>
  <c r="M9" i="15"/>
  <c r="M8" i="15"/>
  <c r="K16" i="15"/>
  <c r="L20" i="12"/>
  <c r="W9" i="10"/>
  <c r="W10" i="10"/>
  <c r="W11" i="10"/>
  <c r="W12" i="10"/>
  <c r="W13" i="10"/>
  <c r="W14" i="10"/>
  <c r="W15" i="10"/>
  <c r="W16" i="10"/>
  <c r="W17" i="10"/>
  <c r="W20" i="10"/>
  <c r="W19" i="10"/>
  <c r="W18" i="10"/>
  <c r="L9" i="10"/>
  <c r="L10" i="10"/>
  <c r="L11" i="10"/>
  <c r="L12" i="10"/>
  <c r="L13" i="10"/>
  <c r="L14" i="10"/>
  <c r="L15" i="10"/>
  <c r="L16" i="10"/>
  <c r="L17" i="10"/>
  <c r="L20" i="10"/>
  <c r="L19" i="10"/>
  <c r="L18" i="10"/>
  <c r="R30" i="11"/>
  <c r="P30" i="11"/>
  <c r="N30" i="11"/>
  <c r="L30" i="11"/>
  <c r="J30" i="11"/>
  <c r="H30" i="11"/>
  <c r="F30" i="11"/>
  <c r="D30" i="11"/>
  <c r="S23" i="10"/>
  <c r="Q23" i="10"/>
  <c r="F23" i="10"/>
  <c r="D23" i="10"/>
  <c r="N20" i="10"/>
  <c r="Q20" i="10"/>
  <c r="S20" i="10"/>
  <c r="U20" i="10"/>
  <c r="U11" i="10"/>
  <c r="U12" i="10"/>
  <c r="U13" i="10"/>
  <c r="U14" i="10"/>
  <c r="U15" i="10"/>
  <c r="U16" i="10"/>
  <c r="U17" i="10"/>
  <c r="U18" i="10"/>
  <c r="U19" i="10"/>
  <c r="U10" i="10"/>
  <c r="U9" i="10"/>
  <c r="J20" i="10"/>
  <c r="J11" i="10"/>
  <c r="J12" i="10"/>
  <c r="J13" i="10"/>
  <c r="J14" i="10"/>
  <c r="J15" i="10"/>
  <c r="J16" i="10"/>
  <c r="J17" i="10"/>
  <c r="J18" i="10"/>
  <c r="J19" i="10"/>
  <c r="J9" i="10"/>
  <c r="J10" i="10"/>
  <c r="H20" i="10"/>
  <c r="F20" i="10"/>
  <c r="D20" i="10"/>
  <c r="W56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W52" i="9"/>
  <c r="W53" i="9"/>
  <c r="W54" i="9"/>
  <c r="W55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10" i="9"/>
  <c r="W9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16" i="9"/>
  <c r="L17" i="9"/>
  <c r="L18" i="9"/>
  <c r="L19" i="9"/>
  <c r="L20" i="9"/>
  <c r="L21" i="9"/>
  <c r="L22" i="9"/>
  <c r="L23" i="9"/>
  <c r="L24" i="9"/>
  <c r="L25" i="9"/>
  <c r="L10" i="9"/>
  <c r="L11" i="9"/>
  <c r="L12" i="9"/>
  <c r="L13" i="9"/>
  <c r="L14" i="9"/>
  <c r="L15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F56" i="9"/>
  <c r="D56" i="9"/>
  <c r="S56" i="9"/>
  <c r="N56" i="9"/>
  <c r="U9" i="9"/>
  <c r="Q56" i="9"/>
  <c r="O10" i="6"/>
  <c r="O11" i="6"/>
  <c r="O12" i="6"/>
  <c r="O13" i="6"/>
  <c r="O14" i="6"/>
  <c r="O15" i="6"/>
  <c r="O16" i="6"/>
  <c r="O17" i="6"/>
  <c r="O18" i="6"/>
  <c r="O19" i="6"/>
  <c r="O20" i="6"/>
  <c r="O21" i="6"/>
  <c r="O22" i="6"/>
  <c r="O23" i="6"/>
  <c r="O24" i="6"/>
  <c r="O9" i="6"/>
  <c r="D11" i="14"/>
  <c r="F11" i="14"/>
  <c r="M17" i="18"/>
  <c r="M16" i="18"/>
  <c r="M15" i="18"/>
  <c r="M14" i="18"/>
  <c r="M13" i="18"/>
  <c r="M12" i="18"/>
  <c r="M11" i="18"/>
  <c r="M10" i="18"/>
  <c r="M9" i="18"/>
  <c r="M8" i="18"/>
  <c r="M18" i="18" s="1"/>
  <c r="G18" i="18"/>
  <c r="G9" i="18"/>
  <c r="G10" i="18"/>
  <c r="G11" i="18"/>
  <c r="G12" i="18"/>
  <c r="G13" i="18"/>
  <c r="G14" i="18"/>
  <c r="G15" i="18"/>
  <c r="G16" i="18"/>
  <c r="G17" i="18"/>
  <c r="G8" i="18"/>
  <c r="I18" i="21"/>
  <c r="H9" i="9" l="1"/>
  <c r="H56" i="9" s="1"/>
  <c r="I19" i="19"/>
  <c r="F33" i="11"/>
  <c r="I77" i="21"/>
  <c r="U56" i="9"/>
  <c r="Q16" i="15"/>
  <c r="D18" i="13"/>
  <c r="D21" i="13" s="1"/>
  <c r="P33" i="11"/>
  <c r="N33" i="11"/>
  <c r="L33" i="11"/>
  <c r="H33" i="11"/>
  <c r="D33" i="11"/>
  <c r="J20" i="12"/>
  <c r="J9" i="9" l="1"/>
  <c r="L9" i="9" s="1"/>
  <c r="L56" i="9" s="1"/>
  <c r="J19" i="12"/>
  <c r="L17" i="12"/>
  <c r="L12" i="12"/>
  <c r="L11" i="12"/>
  <c r="L13" i="12"/>
  <c r="L10" i="12"/>
  <c r="L9" i="12"/>
  <c r="L8" i="12"/>
  <c r="J18" i="12"/>
  <c r="J15" i="12"/>
  <c r="J14" i="12"/>
  <c r="J13" i="12"/>
  <c r="J12" i="12"/>
  <c r="J11" i="12"/>
  <c r="J10" i="12"/>
  <c r="J9" i="12"/>
  <c r="J8" i="12"/>
  <c r="J56" i="9" l="1"/>
  <c r="D18" i="18"/>
  <c r="E18" i="18"/>
  <c r="F18" i="18"/>
  <c r="H18" i="18"/>
  <c r="I18" i="18"/>
  <c r="J18" i="18"/>
  <c r="K18" i="18"/>
  <c r="L18" i="18"/>
  <c r="C18" i="18"/>
  <c r="O16" i="15"/>
  <c r="I16" i="15"/>
  <c r="F18" i="13"/>
  <c r="F21" i="13" s="1"/>
  <c r="F12" i="8" l="1"/>
  <c r="F11" i="8"/>
  <c r="F10" i="8"/>
  <c r="F9" i="8"/>
  <c r="F8" i="8"/>
  <c r="E20" i="7"/>
  <c r="F20" i="7"/>
  <c r="G20" i="7"/>
  <c r="H20" i="7"/>
  <c r="I20" i="7"/>
  <c r="J20" i="7"/>
  <c r="D20" i="7"/>
  <c r="L20" i="7"/>
  <c r="H12" i="8" l="1"/>
  <c r="J12" i="8"/>
  <c r="J11" i="8"/>
  <c r="H11" i="8"/>
  <c r="H10" i="8"/>
  <c r="J10" i="8"/>
  <c r="H9" i="8"/>
  <c r="J9" i="8"/>
  <c r="F13" i="8"/>
  <c r="H8" i="8"/>
  <c r="J8" i="8"/>
  <c r="J13" i="8" l="1"/>
  <c r="H13" i="8"/>
</calcChain>
</file>

<file path=xl/sharedStrings.xml><?xml version="1.0" encoding="utf-8"?>
<sst xmlns="http://schemas.openxmlformats.org/spreadsheetml/2006/main" count="837" uniqueCount="310">
  <si>
    <t>صندوق سرمایه‌گذاری گنجینه یکم آوید</t>
  </si>
  <si>
    <t>صورت وضعیت پرتفوی</t>
  </si>
  <si>
    <t>برای ماه منتهی به 1405/04/31</t>
  </si>
  <si>
    <t>-1</t>
  </si>
  <si>
    <t>سرمایه گذاری ها</t>
  </si>
  <si>
    <t>-1-1</t>
  </si>
  <si>
    <t>سرمایه گذاری در سهام و حق تقدم سهام</t>
  </si>
  <si>
    <t>1405/03/31</t>
  </si>
  <si>
    <t>تغییرات طی دوره</t>
  </si>
  <si>
    <t>1405/04/31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</si>
  <si>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</si>
  <si>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</si>
  <si>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</si>
  <si>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</si>
  <si>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</si>
  <si>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</si>
  <si>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</si>
  <si>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</si>
  <si>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</si>
  <si>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آلیاژ گستر هامون</t>
  </si>
  <si>
    <t>بانک ملت</t>
  </si>
  <si>
    <t>بیمه اتکایی امین</t>
  </si>
  <si>
    <t>پالایش نفت اصفهان</t>
  </si>
  <si>
    <t>پالایش نفت بندرعباس</t>
  </si>
  <si>
    <t>پالایش نفت تهران</t>
  </si>
  <si>
    <t>پتروشیمی اروند</t>
  </si>
  <si>
    <t>پتروشیمی پردیس</t>
  </si>
  <si>
    <t>پتروشیمی نوری</t>
  </si>
  <si>
    <t>پتروشیمی‌شیراز</t>
  </si>
  <si>
    <t>پخش البرز</t>
  </si>
  <si>
    <t>تامین سرمایه امین</t>
  </si>
  <si>
    <t>داروسازی دانا</t>
  </si>
  <si>
    <t>س. نفت و گاز و پتروشیمی تأمین</t>
  </si>
  <si>
    <t>س.سهام عدالت استان خراسان رضوی</t>
  </si>
  <si>
    <t>س.سهام عدالت استان مازندران</t>
  </si>
  <si>
    <t>س.سهام عدالت استان کرمان</t>
  </si>
  <si>
    <t>س.سهام عدالت استان کرمانشاه</t>
  </si>
  <si>
    <t>س.عدالت ا. کهگیلویه وبویراحمد</t>
  </si>
  <si>
    <t>سرمایه گذاری تامین اجتماعی</t>
  </si>
  <si>
    <t>سرمایه‌گذاری‌صندوق‌بازنشستگی‌</t>
  </si>
  <si>
    <t>سرمایه‌گذاری‌غدیر(هلدینگ‌</t>
  </si>
  <si>
    <t>شرکت س استان آذربایجان شرقی</t>
  </si>
  <si>
    <t>شرکت س استان آذربایجان غربی</t>
  </si>
  <si>
    <t>شرکت س استان اردبیل</t>
  </si>
  <si>
    <t>شرکت س استان اصفهان</t>
  </si>
  <si>
    <t>شرکت س استان ایلام</t>
  </si>
  <si>
    <t>شرکت س استان خراسان جنوبی</t>
  </si>
  <si>
    <t>شرکت س استان خراسان شمالی</t>
  </si>
  <si>
    <t>شرکت س استان خوزستان</t>
  </si>
  <si>
    <t>شرکت س استان زنجان</t>
  </si>
  <si>
    <t>شرکت س استان سیستان وبلوچستان</t>
  </si>
  <si>
    <t>شرکت س استان فارس</t>
  </si>
  <si>
    <t>شرکت س استان قم</t>
  </si>
  <si>
    <t>شرکت س استان گیلان</t>
  </si>
  <si>
    <t>شرکت س استان همدان</t>
  </si>
  <si>
    <t>شرکت س استان کردستان</t>
  </si>
  <si>
    <t>شرکت س استان یزد</t>
  </si>
  <si>
    <t>صنایع پتروشیمی خلیج فارس</t>
  </si>
  <si>
    <t>صنایع شیمیایی کیمیاگران امروز</t>
  </si>
  <si>
    <t>فولاد هرمزگان جنوب</t>
  </si>
  <si>
    <t>گروه صنعتی درپاد تبریز</t>
  </si>
  <si>
    <t>گروه مالی صبا تامین</t>
  </si>
  <si>
    <t>ملی‌ صنایع‌ مس‌ ایران‌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</si>
  <si>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</si>
  <si>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</si>
  <si>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</si>
  <si>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</si>
  <si>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</si>
  <si>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</si>
  <si>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</si>
  <si>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اختيارف.ت.هرمز-2324-060218</t>
  </si>
  <si>
    <t>1406/02/18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</si>
  <si>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</si>
  <si>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</si>
  <si>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</si>
  <si>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</si>
  <si>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</si>
  <si>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اختيارخ.ت.هرمز-2377-060318</t>
  </si>
  <si>
    <t>اختیار خرید</t>
  </si>
  <si>
    <t>موقعیت فروش</t>
  </si>
  <si>
    <t>-</t>
  </si>
  <si>
    <t>1406/03/18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</si>
  <si>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</si>
  <si>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</si>
  <si>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</si>
  <si>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</si>
  <si>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</si>
  <si>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</si>
  <si>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</si>
  <si>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پالایشی یکم-سهام</t>
  </si>
  <si>
    <t>صندوق س. مشترک امین آوید-س</t>
  </si>
  <si>
    <t>صندوق س.بخشی صنایع پاداش-ب</t>
  </si>
  <si>
    <t>صندوق س.پشتوانه طلای پاداش</t>
  </si>
  <si>
    <t>صندوق س.كالاي زمرد بيدار</t>
  </si>
  <si>
    <t>صندوق س.مبتنی بر کالای فارابی</t>
  </si>
  <si>
    <t>صندوق سرمایه گذاری طلای نور امین</t>
  </si>
  <si>
    <t>صندوق س.دی سهام-سهام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</si>
  <si>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</si>
  <si>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</si>
  <si>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</si>
  <si>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</si>
  <si>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</si>
  <si>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</si>
  <si>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</si>
  <si>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</si>
  <si>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</si>
  <si>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تامین اجتماعی14050509</t>
  </si>
  <si>
    <t>بله</t>
  </si>
  <si>
    <t>1401/05/09</t>
  </si>
  <si>
    <t>1405/05/09</t>
  </si>
  <si>
    <t>اسنادخزانه-م4بودجه02-051021</t>
  </si>
  <si>
    <t>1402/12/15</t>
  </si>
  <si>
    <t>1405/10/21</t>
  </si>
  <si>
    <t>صکوک اجاره تاصیکو810-بدون ضامن</t>
  </si>
  <si>
    <t>1404/10/16</t>
  </si>
  <si>
    <t>1408/10/16</t>
  </si>
  <si>
    <t>صکوک مرابحه دابور92-3ماهه23%</t>
  </si>
  <si>
    <t>1405/02/09</t>
  </si>
  <si>
    <t>1409/02/09</t>
  </si>
  <si>
    <t>صکوک مرابحه دارو901-بدون ضامن</t>
  </si>
  <si>
    <t>1405/01/08</t>
  </si>
  <si>
    <t>1409/01/08</t>
  </si>
  <si>
    <t>مرابحه پارس میکاکیش060708</t>
  </si>
  <si>
    <t>1402/07/08</t>
  </si>
  <si>
    <t>1406/07/08</t>
  </si>
  <si>
    <t>مرابحه داروسازی شهیدقاضی070917</t>
  </si>
  <si>
    <t>1403/09/17</t>
  </si>
  <si>
    <t>1407/09/17</t>
  </si>
  <si>
    <t>مرابحه س. و توسعه کیش14050724</t>
  </si>
  <si>
    <t>1401/07/24</t>
  </si>
  <si>
    <t>1405/07/24</t>
  </si>
  <si>
    <t>مرابحه عام دولت 166-ش.خ050419</t>
  </si>
  <si>
    <t>1403/04/19</t>
  </si>
  <si>
    <t>1405/04/19</t>
  </si>
  <si>
    <t>مرابحه عام دولت186-ش.خ051124</t>
  </si>
  <si>
    <t>1403/07/24</t>
  </si>
  <si>
    <t>1405/11/24</t>
  </si>
  <si>
    <t>مرابحه عام دولت223-ش.خ070431</t>
  </si>
  <si>
    <t>1404/04/31</t>
  </si>
  <si>
    <t>1407/04/31</t>
  </si>
  <si>
    <t>مرابحه عام دولت232-ش.خ070725</t>
  </si>
  <si>
    <t>1404/06/25</t>
  </si>
  <si>
    <t>1407/07/25</t>
  </si>
  <si>
    <t>مرابحه عام دولت234-ش.خ070808</t>
  </si>
  <si>
    <t>1404/07/08</t>
  </si>
  <si>
    <t>1407/08/08</t>
  </si>
  <si>
    <t>مرابحه عام دولت235-ش.خ060915</t>
  </si>
  <si>
    <t>1404/07/15</t>
  </si>
  <si>
    <t>1406/09/15</t>
  </si>
  <si>
    <t>مرابحه عام دولت254-ش.خ070911</t>
  </si>
  <si>
    <t>1404/09/11</t>
  </si>
  <si>
    <t>1407/09/11</t>
  </si>
  <si>
    <t>مرابحه عام دولت265-ش.خ070430</t>
  </si>
  <si>
    <t>1404/10/30</t>
  </si>
  <si>
    <t>1407/04/30</t>
  </si>
  <si>
    <t>صکوک مرابحه دارو904-3ماهه23%</t>
  </si>
  <si>
    <t>1405/04/28</t>
  </si>
  <si>
    <t>1409/04/28</t>
  </si>
  <si>
    <t>مرابحه عام دولت248-ش.خ060727</t>
  </si>
  <si>
    <t>1404/08/27</t>
  </si>
  <si>
    <t>1406/07/27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</si>
  <si>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</si>
  <si>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</si>
  <si>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</si>
  <si>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</si>
  <si>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</si>
  <si>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</si>
  <si>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</si>
  <si>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</si>
  <si>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-7.23%</t>
  </si>
  <si>
    <t>سایر</t>
  </si>
  <si>
    <t>-10.00%</t>
  </si>
  <si>
    <t>0.00%</t>
  </si>
  <si>
    <t>0.12%</t>
  </si>
  <si>
    <t>-0.16%</t>
  </si>
  <si>
    <t>3.26%</t>
  </si>
  <si>
    <t>-0.30%</t>
  </si>
  <si>
    <t>0.37%</t>
  </si>
  <si>
    <t>0.09%</t>
  </si>
  <si>
    <t>2.70%</t>
  </si>
  <si>
    <t>-0.77%</t>
  </si>
  <si>
    <t>-2.06%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</si>
  <si>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</si>
  <si>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</si>
  <si>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</si>
  <si>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</si>
  <si>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</si>
  <si>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</si>
  <si>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</si>
  <si>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</si>
  <si>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</si>
  <si>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</si>
  <si>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</si>
  <si>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</si>
  <si>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</si>
  <si>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</si>
  <si>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</si>
  <si>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</si>
  <si>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</si>
  <si>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</si>
  <si>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</si>
  <si>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</si>
  <si>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</si>
  <si>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</si>
  <si>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</si>
  <si>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</si>
  <si>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</si>
  <si>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</si>
  <si>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</si>
  <si>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</si>
  <si>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</si>
  <si>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</si>
  <si>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</si>
  <si>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س. و توسعه صنایع لاستیک</t>
  </si>
  <si>
    <t>ح . تامین سرمایه امین</t>
  </si>
  <si>
    <t>نیان باتری خاوران</t>
  </si>
  <si>
    <t>-2-2</t>
  </si>
  <si>
    <t>درآمد حاصل از سرمایه­گذاری در واحدهای صندوق</t>
  </si>
  <si>
    <t>درآمد سود صندوق</t>
  </si>
  <si>
    <t>صندوق س.پشتوانه طلا زرفام آشنا</t>
  </si>
  <si>
    <t>صندوق امین آوید</t>
  </si>
  <si>
    <t>صندوق س.پشتوانه طلا نهایت نگر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</si>
  <si>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</si>
  <si>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</si>
  <si>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</si>
  <si>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</si>
  <si>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اجاره صند502-بدون ضامن</t>
  </si>
  <si>
    <t>مرابحه عام دولت162-ش.خ050329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</si>
  <si>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</si>
  <si>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</si>
  <si>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</si>
  <si>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</si>
  <si>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</si>
  <si>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</si>
  <si>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</si>
  <si>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</si>
  <si>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</si>
  <si>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مدیر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</si>
  <si>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</si>
  <si>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</si>
  <si>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</si>
  <si>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</si>
  <si>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</si>
  <si>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</si>
  <si>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</si>
  <si>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</si>
  <si>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</si>
  <si>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</si>
  <si>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</si>
  <si>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</si>
  <si>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</si>
  <si>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</si>
  <si>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1405/04/30</t>
  </si>
  <si>
    <t>1405/03/27</t>
  </si>
  <si>
    <t>1405/04/23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</si>
  <si>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</si>
  <si>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</si>
  <si>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</si>
  <si>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</si>
  <si>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</si>
  <si>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1405/03/29</t>
  </si>
  <si>
    <t>1405/02/10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</si>
  <si>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</si>
  <si>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</si>
  <si>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</si>
  <si>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</si>
  <si>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</si>
  <si>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</si>
  <si>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</si>
  <si>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ظهرمز06031</t>
  </si>
  <si>
    <t>سپرده بانک ملی</t>
  </si>
  <si>
    <t>سپرده بانک دی</t>
  </si>
  <si>
    <t>سپرده بانک شهر</t>
  </si>
  <si>
    <t>سپرده بانک صادرات</t>
  </si>
  <si>
    <t>سپرده بانک گردشگری</t>
  </si>
  <si>
    <t>سپرده اعتباری ملل</t>
  </si>
  <si>
    <t>سپرده بانک اقتصاد نوین</t>
  </si>
  <si>
    <t>سپرده بانک پاسارگاد</t>
  </si>
  <si>
    <t>سپرده بانک خاورمیانه</t>
  </si>
  <si>
    <t>سپرده بانک سپه</t>
  </si>
  <si>
    <t>سپرده بانک ملت</t>
  </si>
  <si>
    <t>سپرده بانک ملل</t>
  </si>
  <si>
    <t>سپرده بانک اقتصادنوین</t>
  </si>
  <si>
    <t>سپرده موسسه اعتباری ملل</t>
  </si>
  <si>
    <t>مدت نگهداری</t>
  </si>
  <si>
    <t>شرکت تامین سرمایه امین</t>
  </si>
  <si>
    <t xml:space="preserve">صکوک اجاره تاصیکو810-بدون ضامن </t>
  </si>
  <si>
    <t>از 1405/01/01 الی 1405/10/16</t>
  </si>
  <si>
    <t>از 1405/01/01 الی 1405/05/09</t>
  </si>
  <si>
    <t>از 1405/03/26 الی 1405/05/09</t>
  </si>
  <si>
    <t>پارس میکا کیش</t>
  </si>
  <si>
    <t>از 1405/01/01 الی 1405/12/29</t>
  </si>
  <si>
    <t>داروسازی شهید قاضی (دقاضی07)</t>
  </si>
  <si>
    <t>از 1405/01/01 الی 1405/12/17</t>
  </si>
  <si>
    <t>کیش 05</t>
  </si>
  <si>
    <t>از 1405/01/01 الی 1405/07/24</t>
  </si>
  <si>
    <t>صکوک اجاره (صند 502)</t>
  </si>
  <si>
    <t>از 1405/01/01 الی 1405/02/10</t>
  </si>
  <si>
    <t>سازمان تامین اجتماعی</t>
  </si>
  <si>
    <t>مرابحه عام دولت254</t>
  </si>
  <si>
    <t>از 1405/01/01 الی 1405/01/19</t>
  </si>
  <si>
    <t>شرکت گروه خدمات بازار سرمایه آبان</t>
  </si>
  <si>
    <t xml:space="preserve"> اختیارف.ت.هرمز-2496-060218 </t>
  </si>
  <si>
    <t>از 1405/01/01 الی 1405/02/18</t>
  </si>
  <si>
    <t>از 1405/01/09 الی 1406/01/08</t>
  </si>
  <si>
    <t xml:space="preserve">صکوک مرابحه دابور92-3ماهه23% </t>
  </si>
  <si>
    <t>از 1405/02/09 الی 1406/02/09</t>
  </si>
  <si>
    <t xml:space="preserve"> صکوک مرابحه دارو904-3ماهه23%</t>
  </si>
  <si>
    <t>از 1405/04/28 لغایت 1406/04/28</t>
  </si>
  <si>
    <t>اوراق اختیارخ.ت.هرمز-2552-060318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</si>
</sst>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1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2"/>
      <name val="B Mitra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</font>
    <font>
      <sz val="12"/>
      <color theme="1"/>
      <name val="B Mitra"/>
      <charset val="178"/>
    </font>
    <font>
      <sz val="12"/>
      <color theme="1"/>
      <name val="B Nazanin"/>
      <charset val="178"/>
    </font>
    <font>
      <sz val="11"/>
      <color theme="1"/>
      <name val="B Mitra"/>
      <charset val="178"/>
    </font>
    <font>
      <sz val="10"/>
      <color rgb="FF8E8E93"/>
      <name val="IRANSans"/>
      <family val="2"/>
    </font>
    <font>
      <sz val="14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FF0000"/>
      <name val="Arial"/>
      <family val="2"/>
    </font>
    <font>
      <sz val="14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56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3" fontId="0" fillId="0" borderId="0" xfId="1" applyFont="1" applyAlignment="1">
      <alignment horizontal="left"/>
    </xf>
    <xf numFmtId="43" fontId="4" fillId="0" borderId="0" xfId="1" applyFont="1" applyFill="1" applyAlignment="1">
      <alignment horizontal="right" vertical="top"/>
    </xf>
    <xf numFmtId="164" fontId="0" fillId="0" borderId="0" xfId="1" applyNumberFormat="1" applyFont="1" applyAlignment="1">
      <alignment horizontal="left"/>
    </xf>
    <xf numFmtId="164" fontId="0" fillId="0" borderId="2" xfId="1" applyNumberFormat="1" applyFont="1" applyBorder="1" applyAlignment="1">
      <alignment horizontal="left"/>
    </xf>
    <xf numFmtId="164" fontId="3" fillId="0" borderId="1" xfId="1" applyNumberFormat="1" applyFont="1" applyFill="1" applyBorder="1" applyAlignment="1">
      <alignment horizontal="center" vertical="center"/>
    </xf>
    <xf numFmtId="164" fontId="3" fillId="0" borderId="3" xfId="1" applyNumberFormat="1" applyFont="1" applyFill="1" applyBorder="1" applyAlignment="1">
      <alignment horizontal="center" vertical="center"/>
    </xf>
    <xf numFmtId="164" fontId="4" fillId="0" borderId="2" xfId="1" applyNumberFormat="1" applyFont="1" applyFill="1" applyBorder="1" applyAlignment="1">
      <alignment horizontal="right" vertical="top"/>
    </xf>
    <xf numFmtId="164" fontId="4" fillId="0" borderId="0" xfId="1" applyNumberFormat="1" applyFont="1" applyFill="1" applyAlignment="1">
      <alignment horizontal="right" vertical="top"/>
    </xf>
    <xf numFmtId="164" fontId="4" fillId="0" borderId="4" xfId="1" applyNumberFormat="1" applyFont="1" applyFill="1" applyBorder="1" applyAlignment="1">
      <alignment horizontal="right" vertical="top"/>
    </xf>
    <xf numFmtId="164" fontId="4" fillId="0" borderId="5" xfId="1" applyNumberFormat="1" applyFont="1" applyFill="1" applyBorder="1" applyAlignment="1">
      <alignment horizontal="right" vertical="top"/>
    </xf>
    <xf numFmtId="164" fontId="4" fillId="0" borderId="0" xfId="1" applyNumberFormat="1" applyFont="1" applyFill="1" applyBorder="1" applyAlignment="1">
      <alignment horizontal="right" vertical="top"/>
    </xf>
    <xf numFmtId="10" fontId="4" fillId="0" borderId="0" xfId="0" applyNumberFormat="1" applyFont="1" applyAlignment="1">
      <alignment horizontal="right" vertical="top"/>
    </xf>
    <xf numFmtId="10" fontId="4" fillId="0" borderId="5" xfId="2" applyNumberFormat="1" applyFont="1" applyFill="1" applyBorder="1" applyAlignment="1">
      <alignment horizontal="right" vertical="top"/>
    </xf>
    <xf numFmtId="0" fontId="4" fillId="0" borderId="0" xfId="0" applyFont="1" applyAlignment="1">
      <alignment vertical="top"/>
    </xf>
    <xf numFmtId="10" fontId="4" fillId="0" borderId="0" xfId="2" applyNumberFormat="1" applyFont="1" applyFill="1" applyAlignment="1">
      <alignment horizontal="right" vertical="top"/>
    </xf>
    <xf numFmtId="10" fontId="4" fillId="0" borderId="0" xfId="2" applyNumberFormat="1" applyFont="1" applyFill="1" applyBorder="1" applyAlignment="1">
      <alignment horizontal="right" vertical="top"/>
    </xf>
    <xf numFmtId="164" fontId="0" fillId="0" borderId="0" xfId="1" applyNumberFormat="1" applyFont="1" applyAlignment="1">
      <alignment horizontal="center"/>
    </xf>
    <xf numFmtId="164" fontId="0" fillId="0" borderId="2" xfId="1" applyNumberFormat="1" applyFont="1" applyBorder="1" applyAlignment="1">
      <alignment horizontal="center"/>
    </xf>
    <xf numFmtId="164" fontId="4" fillId="0" borderId="2" xfId="1" applyNumberFormat="1" applyFont="1" applyFill="1" applyBorder="1" applyAlignment="1">
      <alignment horizontal="center" vertical="top"/>
    </xf>
    <xf numFmtId="164" fontId="4" fillId="0" borderId="0" xfId="1" applyNumberFormat="1" applyFont="1" applyFill="1" applyAlignment="1">
      <alignment horizontal="center" vertical="top"/>
    </xf>
    <xf numFmtId="164" fontId="4" fillId="0" borderId="4" xfId="1" applyNumberFormat="1" applyFont="1" applyFill="1" applyBorder="1" applyAlignment="1">
      <alignment horizontal="center" vertical="top"/>
    </xf>
    <xf numFmtId="164" fontId="4" fillId="0" borderId="5" xfId="1" applyNumberFormat="1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38" fontId="0" fillId="0" borderId="0" xfId="0" applyNumberFormat="1" applyAlignment="1">
      <alignment horizontal="left"/>
    </xf>
    <xf numFmtId="38" fontId="3" fillId="0" borderId="3" xfId="0" applyNumberFormat="1" applyFont="1" applyBorder="1" applyAlignment="1">
      <alignment horizontal="center" vertical="center" wrapText="1"/>
    </xf>
    <xf numFmtId="38" fontId="0" fillId="0" borderId="2" xfId="0" applyNumberFormat="1" applyBorder="1" applyAlignment="1">
      <alignment horizontal="left"/>
    </xf>
    <xf numFmtId="38" fontId="4" fillId="0" borderId="2" xfId="0" applyNumberFormat="1" applyFont="1" applyBorder="1" applyAlignment="1">
      <alignment horizontal="right" vertical="top"/>
    </xf>
    <xf numFmtId="38" fontId="4" fillId="0" borderId="0" xfId="0" applyNumberFormat="1" applyFont="1" applyAlignment="1">
      <alignment horizontal="right" vertical="top"/>
    </xf>
    <xf numFmtId="38" fontId="4" fillId="0" borderId="4" xfId="0" applyNumberFormat="1" applyFont="1" applyBorder="1" applyAlignment="1">
      <alignment horizontal="right" vertical="top"/>
    </xf>
    <xf numFmtId="38" fontId="4" fillId="0" borderId="5" xfId="0" applyNumberFormat="1" applyFont="1" applyBorder="1" applyAlignment="1">
      <alignment horizontal="right" vertical="top"/>
    </xf>
    <xf numFmtId="0" fontId="6" fillId="0" borderId="0" xfId="3" applyAlignment="1">
      <alignment horizontal="left"/>
    </xf>
    <xf numFmtId="0" fontId="6" fillId="0" borderId="0" xfId="3" applyAlignment="1">
      <alignment horizontal="center"/>
    </xf>
    <xf numFmtId="38" fontId="6" fillId="0" borderId="0" xfId="3" applyNumberFormat="1" applyAlignment="1">
      <alignment horizontal="center"/>
    </xf>
    <xf numFmtId="0" fontId="2" fillId="0" borderId="0" xfId="3" applyFont="1" applyAlignment="1">
      <alignment horizontal="right" vertical="center"/>
    </xf>
    <xf numFmtId="0" fontId="3" fillId="0" borderId="0" xfId="3" applyFont="1" applyAlignment="1">
      <alignment horizontal="center" vertical="center" wrapText="1"/>
    </xf>
    <xf numFmtId="0" fontId="8" fillId="0" borderId="0" xfId="3" applyFont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9" fillId="0" borderId="6" xfId="3" applyFont="1" applyBorder="1" applyAlignment="1">
      <alignment horizontal="center" vertical="center"/>
    </xf>
    <xf numFmtId="164" fontId="9" fillId="0" borderId="0" xfId="1" applyNumberFormat="1" applyFont="1" applyFill="1" applyBorder="1" applyAlignment="1">
      <alignment horizontal="center" vertical="center"/>
    </xf>
    <xf numFmtId="164" fontId="6" fillId="0" borderId="0" xfId="1" applyNumberFormat="1" applyFont="1" applyAlignment="1">
      <alignment horizontal="center"/>
    </xf>
    <xf numFmtId="164" fontId="10" fillId="0" borderId="0" xfId="1" applyNumberFormat="1" applyFont="1" applyFill="1" applyBorder="1" applyAlignment="1">
      <alignment vertical="center"/>
    </xf>
    <xf numFmtId="164" fontId="11" fillId="0" borderId="0" xfId="1" applyNumberFormat="1" applyFont="1" applyFill="1" applyBorder="1" applyAlignment="1">
      <alignment horizontal="center" vertical="center"/>
    </xf>
    <xf numFmtId="0" fontId="7" fillId="0" borderId="0" xfId="3" applyFont="1" applyAlignment="1">
      <alignment horizontal="center" vertical="center"/>
    </xf>
    <xf numFmtId="165" fontId="4" fillId="0" borderId="0" xfId="4" applyNumberFormat="1" applyFont="1" applyFill="1" applyBorder="1" applyAlignment="1">
      <alignment horizontal="center" vertical="center"/>
    </xf>
    <xf numFmtId="164" fontId="8" fillId="0" borderId="0" xfId="1" applyNumberFormat="1" applyFont="1" applyAlignment="1">
      <alignment horizontal="center" vertical="center"/>
    </xf>
    <xf numFmtId="0" fontId="12" fillId="0" borderId="0" xfId="3" applyFont="1" applyAlignment="1">
      <alignment horizontal="center" vertical="center"/>
    </xf>
    <xf numFmtId="0" fontId="6" fillId="0" borderId="0" xfId="3" applyAlignment="1">
      <alignment horizontal="center" vertical="center"/>
    </xf>
    <xf numFmtId="164" fontId="6" fillId="0" borderId="0" xfId="1" applyNumberFormat="1" applyFont="1" applyAlignment="1">
      <alignment horizontal="center" vertical="center"/>
    </xf>
    <xf numFmtId="3" fontId="6" fillId="0" borderId="0" xfId="3" applyNumberFormat="1" applyAlignment="1">
      <alignment vertical="center" wrapText="1"/>
    </xf>
    <xf numFmtId="164" fontId="10" fillId="0" borderId="0" xfId="1" applyNumberFormat="1" applyFont="1" applyFill="1" applyBorder="1" applyAlignment="1">
      <alignment horizontal="center" vertical="center"/>
    </xf>
    <xf numFmtId="38" fontId="10" fillId="0" borderId="0" xfId="5" applyNumberFormat="1" applyFont="1" applyFill="1" applyBorder="1" applyAlignment="1">
      <alignment horizontal="center" vertical="center"/>
    </xf>
    <xf numFmtId="164" fontId="11" fillId="0" borderId="9" xfId="1" applyNumberFormat="1" applyFont="1" applyBorder="1" applyAlignment="1">
      <alignment vertical="center"/>
    </xf>
    <xf numFmtId="164" fontId="11" fillId="0" borderId="9" xfId="1" applyNumberFormat="1" applyFont="1" applyBorder="1" applyAlignment="1">
      <alignment horizontal="center" vertical="center"/>
    </xf>
    <xf numFmtId="0" fontId="7" fillId="0" borderId="0" xfId="3" applyFont="1" applyAlignment="1">
      <alignment vertical="center"/>
    </xf>
    <xf numFmtId="0" fontId="8" fillId="0" borderId="0" xfId="3" applyFont="1" applyAlignment="1">
      <alignment horizontal="left"/>
    </xf>
    <xf numFmtId="0" fontId="4" fillId="0" borderId="0" xfId="3" applyFont="1" applyAlignment="1">
      <alignment vertical="center"/>
    </xf>
    <xf numFmtId="3" fontId="13" fillId="0" borderId="0" xfId="0" applyNumberFormat="1" applyFont="1" applyAlignment="1">
      <alignment horizontal="left"/>
    </xf>
    <xf numFmtId="3" fontId="6" fillId="0" borderId="0" xfId="3" applyNumberFormat="1" applyAlignment="1">
      <alignment horizontal="left"/>
    </xf>
    <xf numFmtId="43" fontId="4" fillId="0" borderId="4" xfId="1" applyFont="1" applyFill="1" applyBorder="1" applyAlignment="1">
      <alignment horizontal="right" vertical="top"/>
    </xf>
    <xf numFmtId="164" fontId="3" fillId="0" borderId="3" xfId="1" applyNumberFormat="1" applyFont="1" applyFill="1" applyBorder="1" applyAlignment="1">
      <alignment horizontal="center" vertical="center" wrapText="1"/>
    </xf>
    <xf numFmtId="38" fontId="4" fillId="0" borderId="2" xfId="1" applyNumberFormat="1" applyFont="1" applyFill="1" applyBorder="1" applyAlignment="1">
      <alignment horizontal="right" vertical="top"/>
    </xf>
    <xf numFmtId="38" fontId="0" fillId="0" borderId="0" xfId="1" applyNumberFormat="1" applyFont="1" applyAlignment="1">
      <alignment horizontal="left"/>
    </xf>
    <xf numFmtId="38" fontId="4" fillId="0" borderId="0" xfId="1" applyNumberFormat="1" applyFont="1" applyFill="1" applyAlignment="1">
      <alignment horizontal="right" vertical="top"/>
    </xf>
    <xf numFmtId="38" fontId="4" fillId="0" borderId="5" xfId="1" applyNumberFormat="1" applyFont="1" applyFill="1" applyBorder="1" applyAlignment="1">
      <alignment horizontal="right" vertical="top"/>
    </xf>
    <xf numFmtId="3" fontId="0" fillId="0" borderId="0" xfId="0" applyNumberFormat="1" applyAlignment="1">
      <alignment horizontal="left"/>
    </xf>
    <xf numFmtId="164" fontId="6" fillId="0" borderId="0" xfId="1" applyNumberFormat="1" applyFont="1" applyAlignment="1">
      <alignment horizontal="left"/>
    </xf>
    <xf numFmtId="164" fontId="0" fillId="0" borderId="0" xfId="0" applyNumberFormat="1" applyAlignment="1">
      <alignment horizontal="left"/>
    </xf>
    <xf numFmtId="0" fontId="6" fillId="0" borderId="0" xfId="0" applyFont="1" applyAlignment="1">
      <alignment horizontal="left"/>
    </xf>
    <xf numFmtId="164" fontId="14" fillId="0" borderId="0" xfId="1" applyNumberFormat="1" applyFont="1" applyAlignment="1">
      <alignment horizontal="left"/>
    </xf>
    <xf numFmtId="3" fontId="0" fillId="2" borderId="0" xfId="0" applyNumberFormat="1" applyFill="1" applyAlignment="1">
      <alignment horizontal="left"/>
    </xf>
    <xf numFmtId="164" fontId="0" fillId="2" borderId="0" xfId="0" applyNumberFormat="1" applyFill="1" applyAlignment="1">
      <alignment horizontal="left"/>
    </xf>
    <xf numFmtId="164" fontId="4" fillId="2" borderId="0" xfId="1" applyNumberFormat="1" applyFont="1" applyFill="1" applyAlignment="1">
      <alignment horizontal="right" vertical="top"/>
    </xf>
    <xf numFmtId="164" fontId="4" fillId="2" borderId="2" xfId="1" applyNumberFormat="1" applyFont="1" applyFill="1" applyBorder="1" applyAlignment="1">
      <alignment horizontal="right" vertical="top"/>
    </xf>
    <xf numFmtId="164" fontId="4" fillId="0" borderId="5" xfId="0" applyNumberFormat="1" applyFont="1" applyBorder="1" applyAlignment="1">
      <alignment horizontal="right" vertical="top"/>
    </xf>
    <xf numFmtId="38" fontId="0" fillId="0" borderId="0" xfId="0" applyNumberFormat="1" applyAlignment="1">
      <alignment horizontal="right" vertical="center"/>
    </xf>
    <xf numFmtId="164" fontId="3" fillId="0" borderId="5" xfId="1" applyNumberFormat="1" applyFont="1" applyFill="1" applyBorder="1" applyAlignment="1">
      <alignment horizontal="center" vertical="center"/>
    </xf>
    <xf numFmtId="0" fontId="0" fillId="0" borderId="0" xfId="0"/>
    <xf numFmtId="164" fontId="0" fillId="0" borderId="0" xfId="1" applyNumberFormat="1" applyFont="1" applyBorder="1" applyAlignment="1">
      <alignment horizontal="left"/>
    </xf>
    <xf numFmtId="164" fontId="4" fillId="0" borderId="0" xfId="1" applyNumberFormat="1" applyFont="1" applyFill="1" applyBorder="1" applyAlignment="1">
      <alignment horizontal="center" vertical="top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3" fontId="0" fillId="0" borderId="0" xfId="1" applyFont="1" applyAlignment="1">
      <alignment horizontal="left" vertical="center"/>
    </xf>
    <xf numFmtId="10" fontId="4" fillId="0" borderId="0" xfId="2" applyNumberFormat="1" applyFont="1" applyAlignment="1">
      <alignment horizontal="center" vertical="center"/>
    </xf>
    <xf numFmtId="10" fontId="4" fillId="0" borderId="9" xfId="2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0" fontId="4" fillId="0" borderId="2" xfId="2" applyNumberFormat="1" applyFont="1" applyFill="1" applyBorder="1" applyAlignment="1">
      <alignment horizontal="center" vertical="top"/>
    </xf>
    <xf numFmtId="10" fontId="4" fillId="0" borderId="0" xfId="2" applyNumberFormat="1" applyFont="1" applyFill="1" applyBorder="1" applyAlignment="1">
      <alignment horizontal="center" vertical="top"/>
    </xf>
    <xf numFmtId="10" fontId="4" fillId="0" borderId="5" xfId="2" applyNumberFormat="1" applyFont="1" applyFill="1" applyBorder="1" applyAlignment="1">
      <alignment horizontal="center" vertical="top"/>
    </xf>
    <xf numFmtId="164" fontId="5" fillId="0" borderId="0" xfId="1" applyNumberFormat="1" applyFont="1" applyAlignment="1">
      <alignment horizontal="left"/>
    </xf>
    <xf numFmtId="164" fontId="15" fillId="0" borderId="0" xfId="1" applyNumberFormat="1" applyFont="1" applyAlignment="1">
      <alignment horizontal="left"/>
    </xf>
    <xf numFmtId="0" fontId="15" fillId="0" borderId="0" xfId="0" applyFont="1" applyAlignment="1">
      <alignment horizontal="left"/>
    </xf>
    <xf numFmtId="0" fontId="0" fillId="0" borderId="0" xfId="0" applyAlignment="1">
      <alignment horizontal="right"/>
    </xf>
    <xf numFmtId="0" fontId="5" fillId="0" borderId="0" xfId="0" applyFont="1" applyAlignment="1">
      <alignment horizontal="right"/>
    </xf>
    <xf numFmtId="164" fontId="16" fillId="0" borderId="0" xfId="1" applyNumberFormat="1" applyFont="1" applyAlignment="1">
      <alignment horizontal="left"/>
    </xf>
    <xf numFmtId="164" fontId="17" fillId="0" borderId="0" xfId="1" applyNumberFormat="1" applyFon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38" fontId="4" fillId="0" borderId="2" xfId="0" applyNumberFormat="1" applyFont="1" applyBorder="1" applyAlignment="1">
      <alignment horizontal="right" vertical="top"/>
    </xf>
    <xf numFmtId="38" fontId="4" fillId="0" borderId="0" xfId="0" applyNumberFormat="1" applyFont="1" applyAlignment="1">
      <alignment horizontal="right" vertical="top"/>
    </xf>
    <xf numFmtId="38" fontId="4" fillId="0" borderId="4" xfId="0" applyNumberFormat="1" applyFont="1" applyBorder="1" applyAlignment="1">
      <alignment horizontal="right" vertical="top"/>
    </xf>
    <xf numFmtId="38" fontId="4" fillId="0" borderId="5" xfId="0" applyNumberFormat="1" applyFont="1" applyBorder="1" applyAlignment="1">
      <alignment horizontal="right" vertical="top"/>
    </xf>
    <xf numFmtId="164" fontId="3" fillId="0" borderId="3" xfId="1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64" fontId="4" fillId="0" borderId="2" xfId="1" applyNumberFormat="1" applyFont="1" applyFill="1" applyBorder="1" applyAlignment="1">
      <alignment horizontal="right" vertical="top"/>
    </xf>
    <xf numFmtId="164" fontId="4" fillId="0" borderId="0" xfId="1" applyNumberFormat="1" applyFont="1" applyFill="1" applyAlignment="1">
      <alignment horizontal="right" vertical="top"/>
    </xf>
    <xf numFmtId="164" fontId="4" fillId="0" borderId="4" xfId="1" applyNumberFormat="1" applyFont="1" applyFill="1" applyBorder="1" applyAlignment="1">
      <alignment horizontal="right" vertical="top"/>
    </xf>
    <xf numFmtId="0" fontId="1" fillId="0" borderId="0" xfId="3" applyFont="1" applyAlignment="1">
      <alignment horizontal="center" vertical="center"/>
    </xf>
    <xf numFmtId="0" fontId="2" fillId="0" borderId="0" xfId="3" applyFont="1" applyAlignment="1">
      <alignment horizontal="right" vertical="center"/>
    </xf>
    <xf numFmtId="0" fontId="3" fillId="0" borderId="6" xfId="3" applyFont="1" applyBorder="1" applyAlignment="1">
      <alignment horizontal="center" vertical="center"/>
    </xf>
    <xf numFmtId="0" fontId="3" fillId="0" borderId="8" xfId="3" applyFont="1" applyBorder="1" applyAlignment="1">
      <alignment horizontal="center" vertical="center"/>
    </xf>
    <xf numFmtId="38" fontId="3" fillId="0" borderId="6" xfId="3" applyNumberFormat="1" applyFont="1" applyBorder="1" applyAlignment="1">
      <alignment horizontal="center" vertical="center"/>
    </xf>
    <xf numFmtId="38" fontId="3" fillId="0" borderId="8" xfId="3" applyNumberFormat="1" applyFont="1" applyBorder="1" applyAlignment="1">
      <alignment horizontal="center" vertical="center"/>
    </xf>
    <xf numFmtId="0" fontId="3" fillId="0" borderId="7" xfId="3" applyFont="1" applyBorder="1" applyAlignment="1">
      <alignment horizontal="center" vertical="center" wrapText="1"/>
    </xf>
    <xf numFmtId="0" fontId="3" fillId="0" borderId="8" xfId="3" applyFont="1" applyBorder="1" applyAlignment="1">
      <alignment horizontal="center" vertical="center" wrapText="1"/>
    </xf>
    <xf numFmtId="0" fontId="7" fillId="0" borderId="0" xfId="3" applyFont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8" fontId="3" fillId="0" borderId="1" xfId="0" applyNumberFormat="1" applyFont="1" applyBorder="1" applyAlignment="1">
      <alignment horizontal="center" vertical="center"/>
    </xf>
    <xf numFmtId="38" fontId="3" fillId="0" borderId="3" xfId="0" applyNumberFormat="1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164" fontId="0" fillId="0" borderId="0" xfId="1" applyNumberFormat="1" applyFont="1" applyFill="1" applyAlignment="1">
      <alignment horizontal="left"/>
    </xf>
    <xf numFmtId="0" fontId="3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center" vertical="top"/>
    </xf>
  </cellXfs>
  <cellStyles count="6">
    <cellStyle name="Comma" xfId="1" builtinId="3"/>
    <cellStyle name="Comma 2" xfId="5" xr:uid="{0BEDFE78-4A9D-40F9-8D8D-25E2C73A637C}"/>
    <cellStyle name="Normal" xfId="0" builtinId="0"/>
    <cellStyle name="Normal 2" xfId="3" xr:uid="{62A6B790-7BEC-4F6A-BC58-45B304210F87}"/>
    <cellStyle name="Percent" xfId="2" builtinId="5"/>
    <cellStyle name="Percent 2" xfId="4" xr:uid="{3F3B8922-B0C3-4830-8A7C-29DE79F12B0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19050</xdr:colOff>
      <xdr:row>39</xdr:row>
      <xdr:rowOff>66675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6BFFA6-8B88-1065-3D9A-2929AE28A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5838550" y="0"/>
          <a:ext cx="5543550" cy="6867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70"/>
  <sheetViews>
    <sheetView rightToLeft="1" tabSelected="1" view="pageBreakPreview" zoomScaleNormal="100" zoomScaleSheetLayoutView="100" workbookViewId="0">
      <selection activeCell="B50" sqref="B50"/>
    </sheetView>
  </sheetViews>
  <sheetFormatPr defaultRowHeight="12.75" x14ac:dyDescent="0.2"/>
  <cols>
    <col min="1" max="1" width="18.7109375" customWidth="1"/>
    <col min="2" max="2" width="45.42578125" customWidth="1"/>
    <col min="3" max="3" width="18.7109375" customWidth="1"/>
  </cols>
  <sheetData>
    <row r="1" spans="1:4" ht="25.5" x14ac:dyDescent="0.2">
      <c r="A1" s="115" t="s">
        <v>0</v>
      </c>
      <c r="B1" s="115"/>
      <c r="C1" s="115"/>
    </row>
    <row r="2" spans="1:4" ht="25.5" x14ac:dyDescent="0.2">
      <c r="A2" s="115" t="s">
        <v>1</v>
      </c>
      <c r="B2" s="115"/>
      <c r="C2" s="115"/>
    </row>
    <row r="3" spans="1:4" ht="25.5" x14ac:dyDescent="0.2">
      <c r="A3" s="115" t="s">
        <v>2</v>
      </c>
      <c r="B3" s="115"/>
      <c r="C3" s="115"/>
    </row>
    <row r="5" spans="1:4" x14ac:dyDescent="0.2">
      <c r="A5" s="96"/>
      <c r="B5" s="96"/>
      <c r="C5" s="96"/>
      <c r="D5" s="96"/>
    </row>
    <row r="6" spans="1:4" x14ac:dyDescent="0.2">
      <c r="A6" s="96"/>
      <c r="B6" s="96"/>
      <c r="C6" s="96"/>
      <c r="D6" s="96"/>
    </row>
    <row r="7" spans="1:4" x14ac:dyDescent="0.2">
      <c r="A7" s="96"/>
      <c r="B7" s="96"/>
      <c r="C7" s="96"/>
      <c r="D7" s="96"/>
    </row>
    <row r="8" spans="1:4" x14ac:dyDescent="0.2">
      <c r="A8" s="96"/>
      <c r="B8" s="96"/>
      <c r="C8" s="96"/>
      <c r="D8" s="96"/>
    </row>
    <row r="9" spans="1:4" x14ac:dyDescent="0.2">
      <c r="A9" s="96"/>
      <c r="B9" s="96"/>
      <c r="C9" s="96"/>
      <c r="D9" s="96"/>
    </row>
    <row r="10" spans="1:4" x14ac:dyDescent="0.2">
      <c r="A10" s="96"/>
      <c r="B10" s="96"/>
      <c r="C10" s="96"/>
      <c r="D10" s="96"/>
    </row>
    <row r="11" spans="1:4" x14ac:dyDescent="0.2">
      <c r="A11" s="96"/>
      <c r="B11" s="96"/>
      <c r="C11" s="96"/>
      <c r="D11" s="96"/>
    </row>
    <row r="12" spans="1:4" x14ac:dyDescent="0.2">
      <c r="A12" s="96"/>
      <c r="B12" s="96"/>
      <c r="C12" s="96"/>
      <c r="D12" s="96"/>
    </row>
    <row r="13" spans="1:4" x14ac:dyDescent="0.2">
      <c r="A13" s="96"/>
      <c r="B13" s="96"/>
      <c r="C13" s="96"/>
      <c r="D13" s="96"/>
    </row>
    <row r="14" spans="1:4" x14ac:dyDescent="0.2">
      <c r="A14" s="96"/>
      <c r="B14" s="96"/>
      <c r="C14" s="96"/>
      <c r="D14" s="96"/>
    </row>
    <row r="15" spans="1:4" x14ac:dyDescent="0.2">
      <c r="A15" s="96"/>
      <c r="B15" s="96"/>
      <c r="C15" s="96"/>
      <c r="D15" s="96"/>
    </row>
    <row r="16" spans="1:4" x14ac:dyDescent="0.2">
      <c r="A16" s="96"/>
      <c r="B16" s="96"/>
      <c r="C16" s="96"/>
      <c r="D16" s="96"/>
    </row>
    <row r="17" spans="1:4" x14ac:dyDescent="0.2">
      <c r="A17" s="96"/>
      <c r="B17" s="96"/>
      <c r="C17" s="96"/>
      <c r="D17" s="96"/>
    </row>
    <row r="18" spans="1:4" x14ac:dyDescent="0.2">
      <c r="A18" s="96"/>
      <c r="B18" s="96"/>
      <c r="C18" s="96"/>
      <c r="D18" s="96"/>
    </row>
    <row r="19" spans="1:4" x14ac:dyDescent="0.2">
      <c r="A19" s="96"/>
      <c r="B19" s="96"/>
      <c r="C19" s="96"/>
      <c r="D19" s="96"/>
    </row>
    <row r="20" spans="1:4" x14ac:dyDescent="0.2">
      <c r="A20" s="96"/>
      <c r="B20" s="96"/>
      <c r="C20" s="96"/>
      <c r="D20" s="96"/>
    </row>
    <row r="21" spans="1:4" x14ac:dyDescent="0.2">
      <c r="A21" s="96"/>
      <c r="B21" s="96"/>
      <c r="C21" s="96"/>
      <c r="D21" s="96"/>
    </row>
    <row r="22" spans="1:4" x14ac:dyDescent="0.2">
      <c r="A22" s="96"/>
      <c r="B22" s="96"/>
      <c r="C22" s="96"/>
      <c r="D22" s="96"/>
    </row>
    <row r="23" spans="1:4" x14ac:dyDescent="0.2">
      <c r="A23" s="96"/>
      <c r="B23" s="96"/>
      <c r="C23" s="96"/>
      <c r="D23" s="96"/>
    </row>
    <row r="24" spans="1:4" x14ac:dyDescent="0.2">
      <c r="A24" s="96"/>
      <c r="B24" s="96"/>
      <c r="C24" s="96"/>
      <c r="D24" s="96"/>
    </row>
    <row r="25" spans="1:4" x14ac:dyDescent="0.2">
      <c r="A25" s="96"/>
      <c r="B25" s="96"/>
      <c r="C25" s="96"/>
      <c r="D25" s="96"/>
    </row>
    <row r="26" spans="1:4" x14ac:dyDescent="0.2">
      <c r="A26" s="96"/>
      <c r="B26" s="96"/>
      <c r="C26" s="96"/>
      <c r="D26" s="96"/>
    </row>
    <row r="27" spans="1:4" x14ac:dyDescent="0.2">
      <c r="A27" s="96"/>
      <c r="B27" s="96"/>
      <c r="C27" s="96"/>
      <c r="D27" s="96"/>
    </row>
    <row r="28" spans="1:4" x14ac:dyDescent="0.2">
      <c r="A28" s="96"/>
      <c r="B28" s="96"/>
      <c r="C28" s="96"/>
      <c r="D28" s="96"/>
    </row>
    <row r="29" spans="1:4" x14ac:dyDescent="0.2">
      <c r="A29" s="96"/>
      <c r="B29" s="96"/>
      <c r="C29" s="96"/>
      <c r="D29" s="96"/>
    </row>
    <row r="30" spans="1:4" x14ac:dyDescent="0.2">
      <c r="A30" s="96"/>
      <c r="B30" s="96"/>
      <c r="C30" s="96"/>
      <c r="D30" s="96"/>
    </row>
    <row r="31" spans="1:4" x14ac:dyDescent="0.2">
      <c r="A31" s="96"/>
      <c r="B31" s="96"/>
      <c r="C31" s="96"/>
      <c r="D31" s="96"/>
    </row>
    <row r="32" spans="1:4" x14ac:dyDescent="0.2">
      <c r="A32" s="96"/>
      <c r="B32" s="96"/>
      <c r="C32" s="96"/>
      <c r="D32" s="96"/>
    </row>
    <row r="33" spans="1:4" x14ac:dyDescent="0.2">
      <c r="A33" s="96"/>
      <c r="B33" s="96"/>
      <c r="C33" s="96"/>
      <c r="D33" s="96"/>
    </row>
    <row r="34" spans="1:4" x14ac:dyDescent="0.2">
      <c r="A34" s="96"/>
      <c r="B34" s="96"/>
      <c r="C34" s="96"/>
      <c r="D34" s="96"/>
    </row>
    <row r="35" spans="1:4" x14ac:dyDescent="0.2">
      <c r="A35" s="96"/>
      <c r="B35" s="96"/>
      <c r="C35" s="96"/>
      <c r="D35" s="96"/>
    </row>
    <row r="36" spans="1:4" x14ac:dyDescent="0.2">
      <c r="A36" s="96"/>
      <c r="B36" s="96"/>
      <c r="C36" s="96"/>
      <c r="D36" s="96"/>
    </row>
    <row r="37" spans="1:4" x14ac:dyDescent="0.2">
      <c r="A37" s="96"/>
      <c r="B37" s="96"/>
      <c r="C37" s="96"/>
      <c r="D37" s="96"/>
    </row>
    <row r="38" spans="1:4" x14ac:dyDescent="0.2">
      <c r="A38" s="96"/>
      <c r="B38" s="96"/>
      <c r="C38" s="96"/>
      <c r="D38" s="96"/>
    </row>
    <row r="39" spans="1:4" x14ac:dyDescent="0.2">
      <c r="A39" s="96"/>
      <c r="B39" s="96"/>
      <c r="C39" s="96"/>
      <c r="D39" s="96"/>
    </row>
    <row r="40" spans="1:4" x14ac:dyDescent="0.2">
      <c r="A40" s="96"/>
      <c r="B40" s="96"/>
      <c r="C40" s="96"/>
      <c r="D40" s="96"/>
    </row>
    <row r="41" spans="1:4" x14ac:dyDescent="0.2">
      <c r="A41" s="96"/>
      <c r="B41" s="96"/>
      <c r="C41" s="96"/>
      <c r="D41" s="96"/>
    </row>
    <row r="42" spans="1:4" x14ac:dyDescent="0.2">
      <c r="A42" s="96"/>
      <c r="B42" s="96"/>
      <c r="C42" s="96"/>
      <c r="D42" s="96"/>
    </row>
    <row r="43" spans="1:4" x14ac:dyDescent="0.2">
      <c r="A43" s="96"/>
      <c r="B43" s="96"/>
      <c r="C43" s="96"/>
      <c r="D43" s="96"/>
    </row>
    <row r="44" spans="1:4" x14ac:dyDescent="0.2">
      <c r="A44" s="96"/>
      <c r="B44" s="96"/>
      <c r="C44" s="96"/>
      <c r="D44" s="96"/>
    </row>
    <row r="45" spans="1:4" x14ac:dyDescent="0.2">
      <c r="A45" s="96"/>
      <c r="B45" s="96"/>
      <c r="C45" s="96"/>
      <c r="D45" s="96"/>
    </row>
    <row r="46" spans="1:4" x14ac:dyDescent="0.2">
      <c r="A46" s="96"/>
      <c r="B46" s="96"/>
      <c r="C46" s="96"/>
      <c r="D46" s="96"/>
    </row>
    <row r="47" spans="1:4" x14ac:dyDescent="0.2">
      <c r="A47" s="96"/>
      <c r="B47" s="96"/>
      <c r="C47" s="96"/>
      <c r="D47" s="96"/>
    </row>
    <row r="48" spans="1:4" x14ac:dyDescent="0.2">
      <c r="A48" s="96"/>
      <c r="B48" s="96"/>
      <c r="C48" s="96"/>
      <c r="D48" s="96"/>
    </row>
    <row r="49" spans="1:4" x14ac:dyDescent="0.2">
      <c r="A49" s="96"/>
      <c r="B49" s="96"/>
      <c r="C49" s="96"/>
      <c r="D49" s="96"/>
    </row>
    <row r="50" spans="1:4" x14ac:dyDescent="0.2">
      <c r="A50" s="96"/>
      <c r="B50" s="96"/>
      <c r="C50" s="96"/>
      <c r="D50" s="96"/>
    </row>
    <row r="51" spans="1:4" x14ac:dyDescent="0.2">
      <c r="A51" s="96"/>
      <c r="B51" s="96"/>
      <c r="C51" s="96"/>
      <c r="D51" s="96"/>
    </row>
    <row r="52" spans="1:4" x14ac:dyDescent="0.2">
      <c r="A52" s="96"/>
      <c r="B52" s="96"/>
      <c r="C52" s="96"/>
      <c r="D52" s="96"/>
    </row>
    <row r="53" spans="1:4" x14ac:dyDescent="0.2">
      <c r="A53" s="96"/>
      <c r="B53" s="96"/>
      <c r="C53" s="96"/>
      <c r="D53" s="96"/>
    </row>
    <row r="54" spans="1:4" x14ac:dyDescent="0.2">
      <c r="A54" s="96"/>
      <c r="B54" s="96"/>
      <c r="C54" s="96"/>
      <c r="D54" s="96"/>
    </row>
    <row r="55" spans="1:4" x14ac:dyDescent="0.2">
      <c r="A55" s="96"/>
      <c r="B55" s="96"/>
      <c r="C55" s="96"/>
      <c r="D55" s="96"/>
    </row>
    <row r="56" spans="1:4" x14ac:dyDescent="0.2">
      <c r="A56" s="96"/>
      <c r="B56" s="96"/>
      <c r="C56" s="96"/>
      <c r="D56" s="96"/>
    </row>
    <row r="57" spans="1:4" x14ac:dyDescent="0.2">
      <c r="A57" s="96"/>
      <c r="B57" s="96"/>
      <c r="C57" s="96"/>
      <c r="D57" s="96"/>
    </row>
    <row r="58" spans="1:4" x14ac:dyDescent="0.2">
      <c r="A58" s="96"/>
      <c r="B58" s="96"/>
      <c r="C58" s="96"/>
      <c r="D58" s="96"/>
    </row>
    <row r="59" spans="1:4" x14ac:dyDescent="0.2">
      <c r="A59" s="96"/>
      <c r="B59" s="96"/>
      <c r="C59" s="96"/>
      <c r="D59" s="96"/>
    </row>
    <row r="60" spans="1:4" x14ac:dyDescent="0.2">
      <c r="A60" s="96"/>
      <c r="B60" s="96"/>
      <c r="C60" s="96"/>
      <c r="D60" s="96"/>
    </row>
    <row r="61" spans="1:4" x14ac:dyDescent="0.2">
      <c r="A61" s="96"/>
      <c r="B61" s="96"/>
      <c r="C61" s="96"/>
      <c r="D61" s="96"/>
    </row>
    <row r="62" spans="1:4" x14ac:dyDescent="0.2">
      <c r="A62" s="96"/>
      <c r="B62" s="96"/>
      <c r="C62" s="96"/>
      <c r="D62" s="96"/>
    </row>
    <row r="63" spans="1:4" x14ac:dyDescent="0.2">
      <c r="A63" s="96"/>
      <c r="B63" s="96"/>
      <c r="C63" s="96"/>
      <c r="D63" s="96"/>
    </row>
    <row r="64" spans="1:4" x14ac:dyDescent="0.2">
      <c r="A64" s="96"/>
      <c r="B64" s="96"/>
      <c r="C64" s="96"/>
      <c r="D64" s="96"/>
    </row>
    <row r="65" spans="1:4" x14ac:dyDescent="0.2">
      <c r="A65" s="96"/>
      <c r="B65" s="96"/>
      <c r="C65" s="96"/>
      <c r="D65" s="96"/>
    </row>
    <row r="66" spans="1:4" x14ac:dyDescent="0.2">
      <c r="A66" s="96"/>
      <c r="B66" s="96"/>
      <c r="C66" s="96"/>
      <c r="D66" s="96"/>
    </row>
    <row r="67" spans="1:4" x14ac:dyDescent="0.2">
      <c r="A67" s="96"/>
      <c r="B67" s="96"/>
      <c r="C67" s="96"/>
      <c r="D67" s="96"/>
    </row>
    <row r="68" spans="1:4" x14ac:dyDescent="0.2">
      <c r="A68" s="96"/>
      <c r="B68" s="96"/>
      <c r="C68" s="96"/>
      <c r="D68" s="96"/>
    </row>
    <row r="69" spans="1:4" x14ac:dyDescent="0.2">
      <c r="A69" s="96"/>
      <c r="B69" s="96"/>
      <c r="C69" s="96"/>
      <c r="D69" s="96"/>
    </row>
    <row r="70" spans="1:4" x14ac:dyDescent="0.2">
      <c r="A70" s="96"/>
      <c r="B70" s="96"/>
      <c r="C70" s="96"/>
      <c r="D70" s="96"/>
    </row>
    <row r="71" spans="1:4" x14ac:dyDescent="0.2">
      <c r="A71" s="96"/>
      <c r="B71" s="96"/>
      <c r="C71" s="96"/>
      <c r="D71" s="96"/>
    </row>
    <row r="72" spans="1:4" x14ac:dyDescent="0.2">
      <c r="A72" s="96"/>
      <c r="B72" s="96"/>
      <c r="C72" s="96"/>
      <c r="D72" s="96"/>
    </row>
    <row r="73" spans="1:4" x14ac:dyDescent="0.2">
      <c r="A73" s="96"/>
      <c r="B73" s="96"/>
      <c r="C73" s="96"/>
      <c r="D73" s="96"/>
    </row>
    <row r="74" spans="1:4" x14ac:dyDescent="0.2">
      <c r="A74" s="96"/>
      <c r="B74" s="96"/>
      <c r="C74" s="96"/>
      <c r="D74" s="96"/>
    </row>
    <row r="75" spans="1:4" x14ac:dyDescent="0.2">
      <c r="A75" s="96"/>
      <c r="B75" s="96"/>
      <c r="C75" s="96"/>
      <c r="D75" s="96"/>
    </row>
    <row r="76" spans="1:4" x14ac:dyDescent="0.2">
      <c r="A76" s="96"/>
      <c r="B76" s="96"/>
      <c r="C76" s="96"/>
      <c r="D76" s="96"/>
    </row>
    <row r="77" spans="1:4" x14ac:dyDescent="0.2">
      <c r="A77" s="96"/>
      <c r="B77" s="96"/>
      <c r="C77" s="96"/>
      <c r="D77" s="96"/>
    </row>
    <row r="78" spans="1:4" x14ac:dyDescent="0.2">
      <c r="A78" s="96"/>
      <c r="B78" s="96"/>
      <c r="C78" s="96"/>
      <c r="D78" s="96"/>
    </row>
    <row r="79" spans="1:4" x14ac:dyDescent="0.2">
      <c r="A79" s="96"/>
      <c r="B79" s="96"/>
      <c r="C79" s="96"/>
      <c r="D79" s="96"/>
    </row>
    <row r="80" spans="1:4" x14ac:dyDescent="0.2">
      <c r="A80" s="96"/>
      <c r="B80" s="96"/>
      <c r="C80" s="96"/>
      <c r="D80" s="96"/>
    </row>
    <row r="81" spans="1:4" x14ac:dyDescent="0.2">
      <c r="A81" s="96"/>
      <c r="B81" s="96"/>
      <c r="C81" s="96"/>
      <c r="D81" s="96"/>
    </row>
    <row r="82" spans="1:4" x14ac:dyDescent="0.2">
      <c r="A82" s="96"/>
      <c r="B82" s="96"/>
      <c r="C82" s="96"/>
      <c r="D82" s="96"/>
    </row>
    <row r="83" spans="1:4" x14ac:dyDescent="0.2">
      <c r="A83" s="96"/>
      <c r="B83" s="96"/>
      <c r="C83" s="96"/>
      <c r="D83" s="96"/>
    </row>
    <row r="84" spans="1:4" x14ac:dyDescent="0.2">
      <c r="A84" s="96"/>
      <c r="B84" s="96"/>
      <c r="C84" s="96"/>
      <c r="D84" s="96"/>
    </row>
    <row r="85" spans="1:4" x14ac:dyDescent="0.2">
      <c r="A85" s="96"/>
      <c r="B85" s="96"/>
      <c r="C85" s="96"/>
      <c r="D85" s="96"/>
    </row>
    <row r="86" spans="1:4" x14ac:dyDescent="0.2">
      <c r="A86" s="96"/>
      <c r="B86" s="96"/>
      <c r="C86" s="96"/>
      <c r="D86" s="96"/>
    </row>
    <row r="87" spans="1:4" x14ac:dyDescent="0.2">
      <c r="A87" s="96"/>
      <c r="B87" s="96"/>
      <c r="C87" s="96"/>
      <c r="D87" s="96"/>
    </row>
    <row r="88" spans="1:4" x14ac:dyDescent="0.2">
      <c r="A88" s="96"/>
      <c r="B88" s="96"/>
      <c r="C88" s="96"/>
      <c r="D88" s="96"/>
    </row>
    <row r="89" spans="1:4" x14ac:dyDescent="0.2">
      <c r="A89" s="96"/>
      <c r="B89" s="96"/>
      <c r="C89" s="96"/>
      <c r="D89" s="96"/>
    </row>
    <row r="90" spans="1:4" x14ac:dyDescent="0.2">
      <c r="A90" s="96"/>
      <c r="B90" s="96"/>
      <c r="C90" s="96"/>
      <c r="D90" s="96"/>
    </row>
    <row r="91" spans="1:4" x14ac:dyDescent="0.2">
      <c r="A91" s="96"/>
      <c r="B91" s="96"/>
      <c r="C91" s="96"/>
      <c r="D91" s="96"/>
    </row>
    <row r="92" spans="1:4" x14ac:dyDescent="0.2">
      <c r="A92" s="96"/>
      <c r="B92" s="96"/>
      <c r="C92" s="96"/>
      <c r="D92" s="96"/>
    </row>
    <row r="93" spans="1:4" x14ac:dyDescent="0.2">
      <c r="A93" s="96"/>
      <c r="B93" s="96"/>
      <c r="C93" s="96"/>
      <c r="D93" s="96"/>
    </row>
    <row r="94" spans="1:4" x14ac:dyDescent="0.2">
      <c r="A94" s="96"/>
      <c r="B94" s="96"/>
      <c r="C94" s="96"/>
      <c r="D94" s="96"/>
    </row>
    <row r="95" spans="1:4" x14ac:dyDescent="0.2">
      <c r="A95" s="96"/>
      <c r="B95" s="96"/>
      <c r="C95" s="96"/>
      <c r="D95" s="96"/>
    </row>
    <row r="96" spans="1:4" x14ac:dyDescent="0.2">
      <c r="A96" s="96"/>
      <c r="B96" s="96"/>
      <c r="C96" s="96"/>
      <c r="D96" s="96"/>
    </row>
    <row r="97" spans="1:4" x14ac:dyDescent="0.2">
      <c r="A97" s="96"/>
      <c r="B97" s="96"/>
      <c r="C97" s="96"/>
      <c r="D97" s="96"/>
    </row>
    <row r="98" spans="1:4" x14ac:dyDescent="0.2">
      <c r="A98" s="96"/>
      <c r="B98" s="96"/>
      <c r="C98" s="96"/>
      <c r="D98" s="96"/>
    </row>
    <row r="99" spans="1:4" x14ac:dyDescent="0.2">
      <c r="A99" s="96"/>
      <c r="B99" s="96"/>
      <c r="C99" s="96"/>
      <c r="D99" s="96"/>
    </row>
    <row r="100" spans="1:4" x14ac:dyDescent="0.2">
      <c r="A100" s="96"/>
      <c r="B100" s="96"/>
      <c r="C100" s="96"/>
      <c r="D100" s="96"/>
    </row>
    <row r="101" spans="1:4" x14ac:dyDescent="0.2">
      <c r="A101" s="96"/>
      <c r="B101" s="96"/>
      <c r="C101" s="96"/>
      <c r="D101" s="96"/>
    </row>
    <row r="102" spans="1:4" x14ac:dyDescent="0.2">
      <c r="A102" s="96"/>
      <c r="B102" s="96"/>
      <c r="C102" s="96"/>
      <c r="D102" s="96"/>
    </row>
    <row r="103" spans="1:4" x14ac:dyDescent="0.2">
      <c r="A103" s="96"/>
      <c r="B103" s="96"/>
      <c r="C103" s="96"/>
      <c r="D103" s="96"/>
    </row>
    <row r="104" spans="1:4" x14ac:dyDescent="0.2">
      <c r="A104" s="96"/>
      <c r="B104" s="96"/>
      <c r="C104" s="96"/>
      <c r="D104" s="96"/>
    </row>
    <row r="105" spans="1:4" x14ac:dyDescent="0.2">
      <c r="A105" s="96"/>
      <c r="B105" s="96"/>
      <c r="C105" s="96"/>
      <c r="D105" s="96"/>
    </row>
    <row r="106" spans="1:4" x14ac:dyDescent="0.2">
      <c r="A106" s="96"/>
      <c r="B106" s="96"/>
      <c r="C106" s="96"/>
      <c r="D106" s="96"/>
    </row>
    <row r="107" spans="1:4" x14ac:dyDescent="0.2">
      <c r="A107" s="96"/>
      <c r="B107" s="96"/>
      <c r="C107" s="96"/>
      <c r="D107" s="96"/>
    </row>
    <row r="108" spans="1:4" x14ac:dyDescent="0.2">
      <c r="A108" s="96"/>
      <c r="B108" s="96"/>
      <c r="C108" s="96"/>
      <c r="D108" s="96"/>
    </row>
    <row r="109" spans="1:4" x14ac:dyDescent="0.2">
      <c r="A109" s="96"/>
      <c r="B109" s="96"/>
      <c r="C109" s="96"/>
      <c r="D109" s="96"/>
    </row>
    <row r="110" spans="1:4" x14ac:dyDescent="0.2">
      <c r="A110" s="96"/>
      <c r="B110" s="96"/>
      <c r="C110" s="96"/>
      <c r="D110" s="96"/>
    </row>
    <row r="111" spans="1:4" x14ac:dyDescent="0.2">
      <c r="A111" s="96"/>
      <c r="B111" s="96"/>
      <c r="C111" s="96"/>
      <c r="D111" s="96"/>
    </row>
    <row r="112" spans="1:4" x14ac:dyDescent="0.2">
      <c r="A112" s="96"/>
      <c r="B112" s="96"/>
      <c r="C112" s="96"/>
      <c r="D112" s="96"/>
    </row>
    <row r="113" spans="1:4" x14ac:dyDescent="0.2">
      <c r="A113" s="96"/>
      <c r="B113" s="96"/>
      <c r="C113" s="96"/>
      <c r="D113" s="96"/>
    </row>
    <row r="114" spans="1:4" x14ac:dyDescent="0.2">
      <c r="A114" s="96"/>
      <c r="B114" s="96"/>
      <c r="C114" s="96"/>
      <c r="D114" s="96"/>
    </row>
    <row r="115" spans="1:4" x14ac:dyDescent="0.2">
      <c r="A115" s="96"/>
      <c r="B115" s="96"/>
      <c r="C115" s="96"/>
      <c r="D115" s="96"/>
    </row>
    <row r="116" spans="1:4" x14ac:dyDescent="0.2">
      <c r="A116" s="96"/>
      <c r="B116" s="96"/>
      <c r="C116" s="96"/>
      <c r="D116" s="96"/>
    </row>
    <row r="117" spans="1:4" x14ac:dyDescent="0.2">
      <c r="A117" s="96"/>
      <c r="B117" s="96"/>
      <c r="C117" s="96"/>
      <c r="D117" s="96"/>
    </row>
    <row r="118" spans="1:4" x14ac:dyDescent="0.2">
      <c r="A118" s="96"/>
      <c r="B118" s="96"/>
      <c r="C118" s="96"/>
      <c r="D118" s="96"/>
    </row>
    <row r="119" spans="1:4" x14ac:dyDescent="0.2">
      <c r="A119" s="96"/>
      <c r="B119" s="96"/>
      <c r="C119" s="96"/>
      <c r="D119" s="96"/>
    </row>
    <row r="120" spans="1:4" x14ac:dyDescent="0.2">
      <c r="A120" s="96"/>
      <c r="B120" s="96"/>
      <c r="C120" s="96"/>
      <c r="D120" s="96"/>
    </row>
    <row r="121" spans="1:4" x14ac:dyDescent="0.2">
      <c r="A121" s="96"/>
      <c r="B121" s="96"/>
      <c r="C121" s="96"/>
      <c r="D121" s="96"/>
    </row>
    <row r="122" spans="1:4" x14ac:dyDescent="0.2">
      <c r="A122" s="96"/>
      <c r="B122" s="96"/>
      <c r="C122" s="96"/>
      <c r="D122" s="96"/>
    </row>
    <row r="123" spans="1:4" x14ac:dyDescent="0.2">
      <c r="A123" s="96"/>
      <c r="B123" s="96"/>
      <c r="C123" s="96"/>
      <c r="D123" s="96"/>
    </row>
    <row r="124" spans="1:4" x14ac:dyDescent="0.2">
      <c r="A124" s="96"/>
      <c r="B124" s="96"/>
      <c r="C124" s="96"/>
      <c r="D124" s="96"/>
    </row>
    <row r="125" spans="1:4" x14ac:dyDescent="0.2">
      <c r="A125" s="96"/>
      <c r="B125" s="96"/>
      <c r="C125" s="96"/>
      <c r="D125" s="96"/>
    </row>
    <row r="126" spans="1:4" x14ac:dyDescent="0.2">
      <c r="A126" s="96"/>
      <c r="B126" s="96"/>
      <c r="C126" s="96"/>
      <c r="D126" s="96"/>
    </row>
    <row r="127" spans="1:4" x14ac:dyDescent="0.2">
      <c r="A127" s="96"/>
      <c r="B127" s="96"/>
      <c r="C127" s="96"/>
      <c r="D127" s="96"/>
    </row>
    <row r="128" spans="1:4" x14ac:dyDescent="0.2">
      <c r="A128" s="96"/>
      <c r="B128" s="96"/>
      <c r="C128" s="96"/>
      <c r="D128" s="96"/>
    </row>
    <row r="129" spans="1:4" x14ac:dyDescent="0.2">
      <c r="A129" s="96"/>
      <c r="B129" s="96"/>
      <c r="C129" s="96"/>
      <c r="D129" s="96"/>
    </row>
    <row r="130" spans="1:4" x14ac:dyDescent="0.2">
      <c r="A130" s="96"/>
      <c r="B130" s="96"/>
      <c r="C130" s="96"/>
      <c r="D130" s="96"/>
    </row>
    <row r="131" spans="1:4" x14ac:dyDescent="0.2">
      <c r="A131" s="96"/>
      <c r="B131" s="96"/>
      <c r="C131" s="96"/>
      <c r="D131" s="96"/>
    </row>
    <row r="132" spans="1:4" x14ac:dyDescent="0.2">
      <c r="A132" s="96"/>
      <c r="B132" s="96"/>
      <c r="C132" s="96"/>
      <c r="D132" s="96"/>
    </row>
    <row r="133" spans="1:4" x14ac:dyDescent="0.2">
      <c r="A133" s="96"/>
      <c r="B133" s="96"/>
      <c r="C133" s="96"/>
      <c r="D133" s="96"/>
    </row>
    <row r="134" spans="1:4" x14ac:dyDescent="0.2">
      <c r="A134" s="96"/>
      <c r="B134" s="96"/>
      <c r="C134" s="96"/>
      <c r="D134" s="96"/>
    </row>
    <row r="135" spans="1:4" x14ac:dyDescent="0.2">
      <c r="A135" s="96"/>
      <c r="B135" s="96"/>
      <c r="C135" s="96"/>
      <c r="D135" s="96"/>
    </row>
    <row r="136" spans="1:4" x14ac:dyDescent="0.2">
      <c r="A136" s="96"/>
      <c r="B136" s="96"/>
      <c r="C136" s="96"/>
      <c r="D136" s="96"/>
    </row>
    <row r="137" spans="1:4" x14ac:dyDescent="0.2">
      <c r="A137" s="96"/>
      <c r="B137" s="96"/>
      <c r="C137" s="96"/>
      <c r="D137" s="96"/>
    </row>
    <row r="138" spans="1:4" x14ac:dyDescent="0.2">
      <c r="A138" s="96"/>
      <c r="B138" s="96"/>
      <c r="C138" s="96"/>
      <c r="D138" s="96"/>
    </row>
    <row r="139" spans="1:4" x14ac:dyDescent="0.2">
      <c r="A139" s="96"/>
      <c r="B139" s="96"/>
      <c r="C139" s="96"/>
      <c r="D139" s="96"/>
    </row>
    <row r="140" spans="1:4" x14ac:dyDescent="0.2">
      <c r="A140" s="96"/>
      <c r="B140" s="96"/>
      <c r="C140" s="96"/>
      <c r="D140" s="96"/>
    </row>
    <row r="141" spans="1:4" x14ac:dyDescent="0.2">
      <c r="A141" s="96"/>
      <c r="B141" s="96"/>
      <c r="C141" s="96"/>
      <c r="D141" s="96"/>
    </row>
    <row r="142" spans="1:4" x14ac:dyDescent="0.2">
      <c r="A142" s="96"/>
      <c r="B142" s="96"/>
      <c r="C142" s="96"/>
      <c r="D142" s="96"/>
    </row>
    <row r="143" spans="1:4" x14ac:dyDescent="0.2">
      <c r="A143" s="96"/>
      <c r="B143" s="96"/>
      <c r="C143" s="96"/>
      <c r="D143" s="96"/>
    </row>
    <row r="144" spans="1:4" x14ac:dyDescent="0.2">
      <c r="A144" s="96"/>
      <c r="B144" s="96"/>
      <c r="C144" s="96"/>
      <c r="D144" s="96"/>
    </row>
    <row r="145" spans="1:4" x14ac:dyDescent="0.2">
      <c r="A145" s="96"/>
      <c r="B145" s="96"/>
      <c r="C145" s="96"/>
      <c r="D145" s="96"/>
    </row>
    <row r="146" spans="1:4" x14ac:dyDescent="0.2">
      <c r="A146" s="96"/>
      <c r="B146" s="96"/>
      <c r="C146" s="96"/>
      <c r="D146" s="96"/>
    </row>
    <row r="147" spans="1:4" x14ac:dyDescent="0.2">
      <c r="A147" s="96"/>
      <c r="B147" s="96"/>
      <c r="C147" s="96"/>
      <c r="D147" s="96"/>
    </row>
    <row r="148" spans="1:4" x14ac:dyDescent="0.2">
      <c r="A148" s="96"/>
      <c r="B148" s="96"/>
      <c r="C148" s="96"/>
      <c r="D148" s="96"/>
    </row>
    <row r="149" spans="1:4" x14ac:dyDescent="0.2">
      <c r="A149" s="96"/>
      <c r="B149" s="96"/>
      <c r="C149" s="96"/>
      <c r="D149" s="96"/>
    </row>
    <row r="150" spans="1:4" x14ac:dyDescent="0.2">
      <c r="A150" s="96"/>
      <c r="B150" s="96"/>
      <c r="C150" s="96"/>
      <c r="D150" s="96"/>
    </row>
    <row r="151" spans="1:4" x14ac:dyDescent="0.2">
      <c r="A151" s="96"/>
      <c r="B151" s="96"/>
      <c r="C151" s="96"/>
      <c r="D151" s="96"/>
    </row>
    <row r="152" spans="1:4" x14ac:dyDescent="0.2">
      <c r="A152" s="96"/>
      <c r="B152" s="96"/>
      <c r="C152" s="96"/>
      <c r="D152" s="96"/>
    </row>
    <row r="153" spans="1:4" x14ac:dyDescent="0.2">
      <c r="A153" s="96"/>
      <c r="B153" s="96"/>
      <c r="C153" s="96"/>
      <c r="D153" s="96"/>
    </row>
    <row r="154" spans="1:4" x14ac:dyDescent="0.2">
      <c r="A154" s="96"/>
      <c r="B154" s="96"/>
      <c r="C154" s="96"/>
      <c r="D154" s="96"/>
    </row>
    <row r="155" spans="1:4" x14ac:dyDescent="0.2">
      <c r="A155" s="96"/>
      <c r="B155" s="96"/>
      <c r="C155" s="96"/>
      <c r="D155" s="96"/>
    </row>
    <row r="156" spans="1:4" x14ac:dyDescent="0.2">
      <c r="A156" s="96"/>
      <c r="B156" s="96"/>
      <c r="C156" s="96"/>
      <c r="D156" s="96"/>
    </row>
    <row r="157" spans="1:4" x14ac:dyDescent="0.2">
      <c r="A157" s="96"/>
      <c r="B157" s="96"/>
      <c r="C157" s="96"/>
      <c r="D157" s="96"/>
    </row>
    <row r="158" spans="1:4" x14ac:dyDescent="0.2">
      <c r="A158" s="96"/>
      <c r="B158" s="96"/>
      <c r="C158" s="96"/>
      <c r="D158" s="96"/>
    </row>
    <row r="159" spans="1:4" x14ac:dyDescent="0.2">
      <c r="A159" s="96"/>
      <c r="B159" s="96"/>
      <c r="C159" s="96"/>
      <c r="D159" s="96"/>
    </row>
    <row r="160" spans="1:4" x14ac:dyDescent="0.2">
      <c r="A160" s="96"/>
      <c r="B160" s="96"/>
      <c r="C160" s="96"/>
      <c r="D160" s="96"/>
    </row>
    <row r="161" spans="1:4" x14ac:dyDescent="0.2">
      <c r="A161" s="96"/>
      <c r="B161" s="96"/>
      <c r="C161" s="96"/>
      <c r="D161" s="96"/>
    </row>
    <row r="162" spans="1:4" x14ac:dyDescent="0.2">
      <c r="A162" s="96"/>
      <c r="B162" s="96"/>
      <c r="C162" s="96"/>
      <c r="D162" s="96"/>
    </row>
    <row r="163" spans="1:4" x14ac:dyDescent="0.2">
      <c r="A163" s="96"/>
      <c r="B163" s="96"/>
      <c r="C163" s="96"/>
      <c r="D163" s="96"/>
    </row>
    <row r="164" spans="1:4" x14ac:dyDescent="0.2">
      <c r="A164" s="96"/>
      <c r="B164" s="96"/>
      <c r="C164" s="96"/>
      <c r="D164" s="96"/>
    </row>
    <row r="165" spans="1:4" x14ac:dyDescent="0.2">
      <c r="A165" s="96"/>
      <c r="B165" s="96"/>
      <c r="C165" s="96"/>
      <c r="D165" s="96"/>
    </row>
    <row r="166" spans="1:4" x14ac:dyDescent="0.2">
      <c r="A166" s="96"/>
      <c r="B166" s="96"/>
      <c r="C166" s="96"/>
      <c r="D166" s="96"/>
    </row>
    <row r="167" spans="1:4" x14ac:dyDescent="0.2">
      <c r="A167" s="96"/>
      <c r="B167" s="96"/>
      <c r="C167" s="96"/>
      <c r="D167" s="96"/>
    </row>
    <row r="168" spans="1:4" x14ac:dyDescent="0.2">
      <c r="A168" s="96"/>
      <c r="B168" s="96"/>
      <c r="C168" s="96"/>
      <c r="D168" s="96"/>
    </row>
    <row r="169" spans="1:4" x14ac:dyDescent="0.2">
      <c r="A169" s="96"/>
      <c r="B169" s="96"/>
      <c r="C169" s="96"/>
      <c r="D169" s="96"/>
    </row>
    <row r="170" spans="1:4" x14ac:dyDescent="0.2">
      <c r="A170" s="96"/>
      <c r="B170" s="96"/>
      <c r="C170" s="96"/>
      <c r="D170" s="96"/>
    </row>
  </sheetData>
  <mergeCells count="3">
    <mergeCell ref="A1:C1"/>
    <mergeCell ref="A2:C2"/>
    <mergeCell ref="A3:C3"/>
  </mergeCells>
  <pageMargins left="0.39" right="0.39" top="0.39" bottom="0.39" header="0" footer="0"/>
  <pageSetup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8"/>
  <sheetViews>
    <sheetView rightToLeft="1" view="pageBreakPreview" zoomScaleNormal="100" zoomScaleSheetLayoutView="100" workbookViewId="0">
      <selection activeCell="H36" sqref="H36"/>
    </sheetView>
  </sheetViews>
  <sheetFormatPr defaultRowHeight="12.75" x14ac:dyDescent="0.2"/>
  <cols>
    <col min="1" max="1" width="5.140625" customWidth="1"/>
    <col min="2" max="2" width="22.42578125" customWidth="1"/>
    <col min="3" max="3" width="1.28515625" customWidth="1"/>
    <col min="4" max="4" width="13" customWidth="1"/>
    <col min="5" max="5" width="1.28515625" customWidth="1"/>
    <col min="6" max="6" width="20.85546875" bestFit="1" customWidth="1"/>
    <col min="7" max="7" width="1.28515625" customWidth="1"/>
    <col min="8" max="8" width="13" customWidth="1"/>
    <col min="9" max="9" width="1.28515625" customWidth="1"/>
    <col min="10" max="10" width="20.85546875" bestFit="1" customWidth="1"/>
    <col min="11" max="11" width="1.28515625" customWidth="1"/>
    <col min="12" max="12" width="15.5703125" customWidth="1"/>
    <col min="13" max="13" width="1.28515625" customWidth="1"/>
    <col min="14" max="14" width="17" bestFit="1" customWidth="1"/>
    <col min="15" max="16" width="1.28515625" customWidth="1"/>
    <col min="17" max="17" width="20.42578125" bestFit="1" customWidth="1"/>
    <col min="18" max="18" width="1.28515625" customWidth="1"/>
    <col min="19" max="19" width="20.42578125" bestFit="1" customWidth="1"/>
    <col min="20" max="20" width="1.28515625" customWidth="1"/>
    <col min="21" max="21" width="20.855468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</row>
    <row r="2" spans="1:23" ht="21.75" customHeight="1" x14ac:dyDescent="0.2">
      <c r="A2" s="115" t="s">
        <v>188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</row>
    <row r="3" spans="1:23" ht="21.75" customHeight="1" x14ac:dyDescent="0.2">
      <c r="A3" s="115" t="s">
        <v>2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</row>
    <row r="4" spans="1:23" ht="14.45" customHeight="1" x14ac:dyDescent="0.2"/>
    <row r="5" spans="1:23" ht="14.45" customHeight="1" x14ac:dyDescent="0.2">
      <c r="A5" s="1" t="s">
        <v>216</v>
      </c>
      <c r="B5" s="116" t="s">
        <v>217</v>
      </c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</row>
    <row r="6" spans="1:23" ht="14.45" customHeight="1" x14ac:dyDescent="0.2">
      <c r="D6" s="117" t="s">
        <v>207</v>
      </c>
      <c r="E6" s="117"/>
      <c r="F6" s="117"/>
      <c r="G6" s="117"/>
      <c r="H6" s="117"/>
      <c r="I6" s="117"/>
      <c r="J6" s="117"/>
      <c r="K6" s="117"/>
      <c r="L6" s="117"/>
      <c r="N6" s="117" t="s">
        <v>208</v>
      </c>
      <c r="O6" s="117"/>
      <c r="P6" s="117"/>
      <c r="Q6" s="117"/>
      <c r="R6" s="117"/>
      <c r="S6" s="117"/>
      <c r="T6" s="117"/>
      <c r="U6" s="117"/>
      <c r="V6" s="117"/>
      <c r="W6" s="117"/>
    </row>
    <row r="7" spans="1:23" ht="14.45" customHeight="1" x14ac:dyDescent="0.2">
      <c r="D7" s="3"/>
      <c r="E7" s="3"/>
      <c r="F7" s="3"/>
      <c r="G7" s="3"/>
      <c r="H7" s="3"/>
      <c r="I7" s="3"/>
      <c r="J7" s="132" t="s">
        <v>63</v>
      </c>
      <c r="K7" s="132"/>
      <c r="L7" s="132"/>
      <c r="N7" s="3"/>
      <c r="O7" s="3"/>
      <c r="P7" s="3"/>
      <c r="Q7" s="3"/>
      <c r="R7" s="3"/>
      <c r="S7" s="3"/>
      <c r="T7" s="3"/>
      <c r="U7" s="132" t="s">
        <v>63</v>
      </c>
      <c r="V7" s="132"/>
      <c r="W7" s="132"/>
    </row>
    <row r="8" spans="1:23" ht="14.45" customHeight="1" x14ac:dyDescent="0.2">
      <c r="A8" s="117" t="s">
        <v>86</v>
      </c>
      <c r="B8" s="117"/>
      <c r="D8" s="2" t="s">
        <v>218</v>
      </c>
      <c r="F8" s="2" t="s">
        <v>211</v>
      </c>
      <c r="H8" s="2" t="s">
        <v>212</v>
      </c>
      <c r="J8" s="4" t="s">
        <v>185</v>
      </c>
      <c r="K8" s="3"/>
      <c r="L8" s="4" t="s">
        <v>193</v>
      </c>
      <c r="N8" s="2" t="s">
        <v>218</v>
      </c>
      <c r="P8" s="117" t="s">
        <v>211</v>
      </c>
      <c r="Q8" s="117"/>
      <c r="S8" s="2" t="s">
        <v>212</v>
      </c>
      <c r="U8" s="4" t="s">
        <v>185</v>
      </c>
      <c r="V8" s="3"/>
      <c r="W8" s="4" t="s">
        <v>193</v>
      </c>
    </row>
    <row r="9" spans="1:23" ht="21.75" customHeight="1" x14ac:dyDescent="0.2">
      <c r="A9" s="125" t="s">
        <v>219</v>
      </c>
      <c r="B9" s="125"/>
      <c r="D9" s="26">
        <v>0</v>
      </c>
      <c r="E9" s="22"/>
      <c r="F9" s="26">
        <v>0</v>
      </c>
      <c r="G9" s="22"/>
      <c r="H9" s="26">
        <v>0</v>
      </c>
      <c r="I9" s="22"/>
      <c r="J9" s="27">
        <f>D9+F9+H9</f>
        <v>0</v>
      </c>
      <c r="L9" s="106">
        <f t="shared" ref="L9:L17" si="0">J9/1189151586867</f>
        <v>0</v>
      </c>
      <c r="N9" s="26">
        <v>0</v>
      </c>
      <c r="O9" s="22"/>
      <c r="P9" s="134">
        <v>0</v>
      </c>
      <c r="Q9" s="134"/>
      <c r="R9" s="22"/>
      <c r="S9" s="26">
        <v>-624099862</v>
      </c>
      <c r="T9" s="22"/>
      <c r="U9" s="27">
        <f>N9+P9+S9</f>
        <v>-624099862</v>
      </c>
      <c r="W9" s="106">
        <f t="shared" ref="W9:W17" si="1">U9/4513363439638</f>
        <v>-1.3827821985682072E-4</v>
      </c>
    </row>
    <row r="10" spans="1:23" ht="21.75" customHeight="1" x14ac:dyDescent="0.2">
      <c r="A10" s="127" t="s">
        <v>220</v>
      </c>
      <c r="B10" s="127"/>
      <c r="D10" s="27">
        <v>0</v>
      </c>
      <c r="E10" s="22"/>
      <c r="F10" s="27">
        <v>0</v>
      </c>
      <c r="G10" s="22"/>
      <c r="H10" s="27">
        <v>0</v>
      </c>
      <c r="I10" s="22"/>
      <c r="J10" s="27">
        <f>D10+F10+H10</f>
        <v>0</v>
      </c>
      <c r="L10" s="106">
        <f t="shared" si="0"/>
        <v>0</v>
      </c>
      <c r="N10" s="27">
        <v>0</v>
      </c>
      <c r="O10" s="22"/>
      <c r="P10" s="135">
        <v>0</v>
      </c>
      <c r="Q10" s="135"/>
      <c r="R10" s="22"/>
      <c r="S10" s="27">
        <v>502340000</v>
      </c>
      <c r="T10" s="22"/>
      <c r="U10" s="27">
        <f>N10+P10+S10</f>
        <v>502340000</v>
      </c>
      <c r="W10" s="106">
        <f t="shared" si="1"/>
        <v>1.1130058696099395E-4</v>
      </c>
    </row>
    <row r="11" spans="1:23" ht="21.75" customHeight="1" x14ac:dyDescent="0.2">
      <c r="A11" s="127" t="s">
        <v>221</v>
      </c>
      <c r="B11" s="127"/>
      <c r="D11" s="27">
        <v>0</v>
      </c>
      <c r="E11" s="22"/>
      <c r="F11" s="27">
        <v>0</v>
      </c>
      <c r="G11" s="22"/>
      <c r="H11" s="27">
        <v>0</v>
      </c>
      <c r="I11" s="22"/>
      <c r="J11" s="27">
        <f t="shared" ref="J11:J19" si="2">D11+F11+H11</f>
        <v>0</v>
      </c>
      <c r="L11" s="106">
        <f t="shared" si="0"/>
        <v>0</v>
      </c>
      <c r="N11" s="27">
        <v>0</v>
      </c>
      <c r="O11" s="22"/>
      <c r="P11" s="135">
        <v>0</v>
      </c>
      <c r="Q11" s="135"/>
      <c r="R11" s="22"/>
      <c r="S11" s="27">
        <v>-4893343549</v>
      </c>
      <c r="T11" s="22"/>
      <c r="U11" s="27">
        <f t="shared" ref="U11:U19" si="3">N11+P11+S11</f>
        <v>-4893343549</v>
      </c>
      <c r="W11" s="106">
        <f t="shared" si="1"/>
        <v>-1.08419000916808E-3</v>
      </c>
    </row>
    <row r="12" spans="1:23" ht="21.75" customHeight="1" x14ac:dyDescent="0.2">
      <c r="A12" s="127" t="s">
        <v>89</v>
      </c>
      <c r="B12" s="127"/>
      <c r="D12" s="27">
        <v>0</v>
      </c>
      <c r="E12" s="22"/>
      <c r="F12" s="27">
        <v>3425543088</v>
      </c>
      <c r="G12" s="22"/>
      <c r="H12" s="27">
        <v>0</v>
      </c>
      <c r="I12" s="22"/>
      <c r="J12" s="27">
        <f t="shared" si="2"/>
        <v>3425543088</v>
      </c>
      <c r="L12" s="106">
        <f t="shared" si="0"/>
        <v>2.8806614109014579E-3</v>
      </c>
      <c r="N12" s="27">
        <v>0</v>
      </c>
      <c r="O12" s="22"/>
      <c r="P12" s="135">
        <v>23899175179</v>
      </c>
      <c r="Q12" s="135"/>
      <c r="R12" s="22"/>
      <c r="S12" s="27">
        <v>0</v>
      </c>
      <c r="T12" s="22"/>
      <c r="U12" s="27">
        <f t="shared" si="3"/>
        <v>23899175179</v>
      </c>
      <c r="W12" s="106">
        <f t="shared" si="1"/>
        <v>5.2952029010357882E-3</v>
      </c>
    </row>
    <row r="13" spans="1:23" ht="21.75" customHeight="1" x14ac:dyDescent="0.2">
      <c r="A13" s="127" t="s">
        <v>95</v>
      </c>
      <c r="B13" s="127"/>
      <c r="D13" s="27">
        <v>0</v>
      </c>
      <c r="E13" s="22"/>
      <c r="F13" s="27">
        <v>15771961262</v>
      </c>
      <c r="G13" s="22"/>
      <c r="H13" s="27">
        <v>0</v>
      </c>
      <c r="I13" s="22"/>
      <c r="J13" s="27">
        <f t="shared" si="2"/>
        <v>15771961262</v>
      </c>
      <c r="L13" s="106">
        <f t="shared" si="0"/>
        <v>1.3263204991008439E-2</v>
      </c>
      <c r="N13" s="27">
        <v>0</v>
      </c>
      <c r="O13" s="22"/>
      <c r="P13" s="135">
        <v>709664942</v>
      </c>
      <c r="Q13" s="135"/>
      <c r="R13" s="22"/>
      <c r="S13" s="27">
        <v>0</v>
      </c>
      <c r="T13" s="22"/>
      <c r="U13" s="27">
        <f t="shared" si="3"/>
        <v>709664942</v>
      </c>
      <c r="W13" s="106">
        <f t="shared" si="1"/>
        <v>1.5723638290846784E-4</v>
      </c>
    </row>
    <row r="14" spans="1:23" ht="21.75" customHeight="1" x14ac:dyDescent="0.2">
      <c r="A14" s="127" t="s">
        <v>91</v>
      </c>
      <c r="B14" s="127"/>
      <c r="D14" s="27">
        <v>0</v>
      </c>
      <c r="E14" s="22"/>
      <c r="F14" s="27">
        <v>-3498335279</v>
      </c>
      <c r="G14" s="22"/>
      <c r="H14" s="27">
        <v>0</v>
      </c>
      <c r="I14" s="22"/>
      <c r="J14" s="27">
        <f t="shared" si="2"/>
        <v>-3498335279</v>
      </c>
      <c r="L14" s="106">
        <f t="shared" si="0"/>
        <v>-2.9418749616412607E-3</v>
      </c>
      <c r="N14" s="27">
        <v>0</v>
      </c>
      <c r="O14" s="22"/>
      <c r="P14" s="135">
        <v>4249004760</v>
      </c>
      <c r="Q14" s="135"/>
      <c r="R14" s="22"/>
      <c r="S14" s="27">
        <v>0</v>
      </c>
      <c r="T14" s="22"/>
      <c r="U14" s="27">
        <f t="shared" si="3"/>
        <v>4249004760</v>
      </c>
      <c r="W14" s="106">
        <f t="shared" si="1"/>
        <v>9.4142756656459222E-4</v>
      </c>
    </row>
    <row r="15" spans="1:23" ht="21.75" customHeight="1" x14ac:dyDescent="0.2">
      <c r="A15" s="127" t="s">
        <v>96</v>
      </c>
      <c r="B15" s="127"/>
      <c r="D15" s="27">
        <v>0</v>
      </c>
      <c r="E15" s="22"/>
      <c r="F15" s="27">
        <v>-1193862002</v>
      </c>
      <c r="G15" s="22"/>
      <c r="H15" s="27">
        <v>0</v>
      </c>
      <c r="I15" s="22"/>
      <c r="J15" s="27">
        <f t="shared" si="2"/>
        <v>-1193862002</v>
      </c>
      <c r="L15" s="106">
        <f t="shared" si="0"/>
        <v>-1.0039611561595862E-3</v>
      </c>
      <c r="N15" s="27">
        <v>0</v>
      </c>
      <c r="O15" s="22"/>
      <c r="P15" s="135">
        <v>-1193862002</v>
      </c>
      <c r="Q15" s="135"/>
      <c r="R15" s="22"/>
      <c r="S15" s="27">
        <v>0</v>
      </c>
      <c r="T15" s="22"/>
      <c r="U15" s="27">
        <f t="shared" si="3"/>
        <v>-1193862002</v>
      </c>
      <c r="W15" s="106">
        <f t="shared" si="1"/>
        <v>-2.6451714291720219E-4</v>
      </c>
    </row>
    <row r="16" spans="1:23" ht="21.75" customHeight="1" x14ac:dyDescent="0.2">
      <c r="A16" s="127" t="s">
        <v>92</v>
      </c>
      <c r="B16" s="127"/>
      <c r="D16" s="27">
        <v>0</v>
      </c>
      <c r="E16" s="22"/>
      <c r="F16" s="27">
        <v>23381908000</v>
      </c>
      <c r="G16" s="22"/>
      <c r="H16" s="27">
        <v>0</v>
      </c>
      <c r="I16" s="22"/>
      <c r="J16" s="27">
        <f t="shared" si="2"/>
        <v>23381908000</v>
      </c>
      <c r="L16" s="106">
        <f t="shared" si="0"/>
        <v>1.9662680736610864E-2</v>
      </c>
      <c r="N16" s="27">
        <v>0</v>
      </c>
      <c r="O16" s="22"/>
      <c r="P16" s="135">
        <v>1658008000</v>
      </c>
      <c r="Q16" s="135"/>
      <c r="R16" s="22"/>
      <c r="S16" s="27">
        <v>0</v>
      </c>
      <c r="T16" s="22"/>
      <c r="U16" s="27">
        <f t="shared" si="3"/>
        <v>1658008000</v>
      </c>
      <c r="W16" s="106">
        <f t="shared" si="1"/>
        <v>3.6735530434770007E-4</v>
      </c>
    </row>
    <row r="17" spans="1:23" ht="21.75" customHeight="1" x14ac:dyDescent="0.2">
      <c r="A17" s="127" t="s">
        <v>93</v>
      </c>
      <c r="B17" s="127"/>
      <c r="D17" s="27">
        <v>0</v>
      </c>
      <c r="E17" s="22"/>
      <c r="F17" s="27">
        <v>10918688808</v>
      </c>
      <c r="G17" s="22"/>
      <c r="H17" s="27">
        <v>0</v>
      </c>
      <c r="I17" s="22"/>
      <c r="J17" s="27">
        <f t="shared" si="2"/>
        <v>10918688808</v>
      </c>
      <c r="L17" s="106">
        <f t="shared" si="0"/>
        <v>9.1819150128428454E-3</v>
      </c>
      <c r="N17" s="27">
        <v>0</v>
      </c>
      <c r="O17" s="22"/>
      <c r="P17" s="135">
        <v>3952734116</v>
      </c>
      <c r="Q17" s="135"/>
      <c r="R17" s="22"/>
      <c r="S17" s="27">
        <v>0</v>
      </c>
      <c r="T17" s="22"/>
      <c r="U17" s="27">
        <f t="shared" si="3"/>
        <v>3952734116</v>
      </c>
      <c r="W17" s="106">
        <f t="shared" si="1"/>
        <v>8.7578458257663245E-4</v>
      </c>
    </row>
    <row r="18" spans="1:23" ht="21.75" customHeight="1" x14ac:dyDescent="0.2">
      <c r="A18" s="127" t="s">
        <v>94</v>
      </c>
      <c r="B18" s="127"/>
      <c r="D18" s="27">
        <v>0</v>
      </c>
      <c r="E18" s="22"/>
      <c r="F18" s="27">
        <v>6242719279</v>
      </c>
      <c r="G18" s="22"/>
      <c r="H18" s="27">
        <v>0</v>
      </c>
      <c r="I18" s="22"/>
      <c r="J18" s="27">
        <f t="shared" si="2"/>
        <v>6242719279</v>
      </c>
      <c r="L18" s="106">
        <f t="shared" ref="L18:L19" si="4">J18/1189151586867</f>
        <v>5.2497253907278461E-3</v>
      </c>
      <c r="N18" s="27">
        <v>0</v>
      </c>
      <c r="O18" s="22"/>
      <c r="P18" s="135">
        <v>251065845</v>
      </c>
      <c r="Q18" s="135"/>
      <c r="R18" s="22"/>
      <c r="S18" s="27">
        <v>0</v>
      </c>
      <c r="T18" s="22"/>
      <c r="U18" s="27">
        <f t="shared" si="3"/>
        <v>251065845</v>
      </c>
      <c r="W18" s="106">
        <f t="shared" ref="W18:W19" si="5">U18/4513363439638</f>
        <v>5.5627216455703169E-5</v>
      </c>
    </row>
    <row r="19" spans="1:23" ht="21.75" customHeight="1" x14ac:dyDescent="0.2">
      <c r="A19" s="129" t="s">
        <v>90</v>
      </c>
      <c r="B19" s="129"/>
      <c r="D19" s="28">
        <v>0</v>
      </c>
      <c r="E19" s="22"/>
      <c r="F19" s="28">
        <v>3051605128</v>
      </c>
      <c r="G19" s="22"/>
      <c r="H19" s="28">
        <v>0</v>
      </c>
      <c r="I19" s="22"/>
      <c r="J19" s="27">
        <f t="shared" si="2"/>
        <v>3051605128</v>
      </c>
      <c r="L19" s="106">
        <f t="shared" si="4"/>
        <v>2.5662036377043537E-3</v>
      </c>
      <c r="N19" s="28">
        <v>0</v>
      </c>
      <c r="O19" s="22"/>
      <c r="P19" s="135">
        <v>63070068416</v>
      </c>
      <c r="Q19" s="136"/>
      <c r="R19" s="22"/>
      <c r="S19" s="28">
        <v>0</v>
      </c>
      <c r="T19" s="22"/>
      <c r="U19" s="27">
        <f t="shared" si="3"/>
        <v>63070068416</v>
      </c>
      <c r="W19" s="106">
        <f t="shared" si="5"/>
        <v>1.3974072608931892E-2</v>
      </c>
    </row>
    <row r="20" spans="1:23" ht="21.75" customHeight="1" x14ac:dyDescent="0.2">
      <c r="A20" s="130" t="s">
        <v>63</v>
      </c>
      <c r="B20" s="130"/>
      <c r="D20" s="29">
        <f>SUM(D9:D19)</f>
        <v>0</v>
      </c>
      <c r="E20" s="22"/>
      <c r="F20" s="29">
        <f>SUM(F9:F19)</f>
        <v>58100228284</v>
      </c>
      <c r="G20" s="22"/>
      <c r="H20" s="29">
        <f>SUM(H9:H19)</f>
        <v>0</v>
      </c>
      <c r="I20" s="22"/>
      <c r="J20" s="29">
        <f>SUM(J9:J19)</f>
        <v>58100228284</v>
      </c>
      <c r="L20" s="107">
        <f>SUM(L9:L19)</f>
        <v>4.8858555061994949E-2</v>
      </c>
      <c r="N20" s="29">
        <f>SUM(N9:N19)</f>
        <v>0</v>
      </c>
      <c r="O20" s="22"/>
      <c r="P20" s="22"/>
      <c r="Q20" s="29">
        <f>SUM(P9:Q19)</f>
        <v>96595859256</v>
      </c>
      <c r="R20" s="22"/>
      <c r="S20" s="29">
        <f>SUM(S9:S19)</f>
        <v>-5015103411</v>
      </c>
      <c r="T20" s="22"/>
      <c r="U20" s="29">
        <f>SUM(U9:U19)</f>
        <v>91580755845</v>
      </c>
      <c r="W20" s="107">
        <f>SUM(W9:W19)</f>
        <v>2.0291021777839667E-2</v>
      </c>
    </row>
    <row r="21" spans="1:23" ht="21" x14ac:dyDescent="0.2">
      <c r="A21" s="104"/>
      <c r="B21" s="104"/>
      <c r="D21" s="30"/>
      <c r="E21" s="22"/>
      <c r="F21" s="30"/>
      <c r="G21" s="22"/>
      <c r="H21" s="30"/>
      <c r="I21" s="22"/>
      <c r="J21" s="30"/>
      <c r="L21" s="10"/>
      <c r="N21" s="30"/>
      <c r="O21" s="22"/>
      <c r="P21" s="22"/>
      <c r="Q21" s="30"/>
      <c r="R21" s="22"/>
      <c r="S21" s="30"/>
      <c r="T21" s="22"/>
      <c r="U21" s="30"/>
      <c r="W21" s="10"/>
    </row>
    <row r="22" spans="1:23" s="114" customFormat="1" ht="22.5" x14ac:dyDescent="0.2"/>
    <row r="23" spans="1:23" s="114" customFormat="1" ht="21.75" customHeight="1" x14ac:dyDescent="0.2">
      <c r="D23" s="114">
        <f>D20-0</f>
        <v>0</v>
      </c>
      <c r="F23" s="114">
        <f>F20-'درآمد ناشی از تغییر قیمت اوراق'!I80</f>
        <v>58100228284</v>
      </c>
      <c r="Q23" s="114">
        <f>Q20-'درآمد ناشی از تغییر قیمت اوراق'!Q80</f>
        <v>96595859256</v>
      </c>
      <c r="S23" s="114">
        <f>S20-'درآمد ناشی از فروش'!Q22</f>
        <v>-5015103411</v>
      </c>
    </row>
    <row r="24" spans="1:23" s="114" customFormat="1" ht="22.5" x14ac:dyDescent="0.2"/>
    <row r="25" spans="1:23" s="114" customFormat="1" ht="22.5" x14ac:dyDescent="0.2"/>
    <row r="26" spans="1:23" s="114" customFormat="1" ht="22.5" x14ac:dyDescent="0.2"/>
    <row r="27" spans="1:23" s="114" customFormat="1" ht="22.5" x14ac:dyDescent="0.2"/>
    <row r="28" spans="1:23" s="114" customFormat="1" ht="22.5" x14ac:dyDescent="0.2"/>
  </sheetData>
  <mergeCells count="33">
    <mergeCell ref="A19:B19"/>
    <mergeCell ref="P19:Q19"/>
    <mergeCell ref="A20:B20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33"/>
  <sheetViews>
    <sheetView rightToLeft="1" view="pageBreakPreview" topLeftCell="A10" zoomScaleNormal="100" zoomScaleSheetLayoutView="100" workbookViewId="0">
      <selection activeCell="H36" sqref="H36"/>
    </sheetView>
  </sheetViews>
  <sheetFormatPr defaultRowHeight="12.75" x14ac:dyDescent="0.2"/>
  <cols>
    <col min="1" max="1" width="5.140625" customWidth="1"/>
    <col min="2" max="2" width="25.28515625" customWidth="1"/>
    <col min="3" max="3" width="1.28515625" customWidth="1"/>
    <col min="4" max="4" width="22" bestFit="1" customWidth="1"/>
    <col min="5" max="5" width="1.28515625" customWidth="1"/>
    <col min="6" max="6" width="22" bestFit="1" customWidth="1"/>
    <col min="7" max="7" width="1.28515625" customWidth="1"/>
    <col min="8" max="8" width="20.140625" bestFit="1" customWidth="1"/>
    <col min="9" max="9" width="1.28515625" customWidth="1"/>
    <col min="10" max="10" width="19.42578125" customWidth="1"/>
    <col min="11" max="11" width="1.28515625" customWidth="1"/>
    <col min="12" max="12" width="23.7109375" bestFit="1" customWidth="1"/>
    <col min="13" max="13" width="1.28515625" customWidth="1"/>
    <col min="14" max="14" width="23" bestFit="1" customWidth="1"/>
    <col min="15" max="15" width="1.28515625" customWidth="1"/>
    <col min="16" max="16" width="20.5703125" bestFit="1" customWidth="1"/>
    <col min="17" max="17" width="1.28515625" customWidth="1"/>
    <col min="18" max="18" width="20.5703125" bestFit="1" customWidth="1"/>
    <col min="19" max="19" width="0.28515625" customWidth="1"/>
  </cols>
  <sheetData>
    <row r="1" spans="1:18" ht="29.1" customHeight="1" x14ac:dyDescent="0.2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</row>
    <row r="2" spans="1:18" ht="21.75" customHeight="1" x14ac:dyDescent="0.2">
      <c r="A2" s="115" t="s">
        <v>188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</row>
    <row r="3" spans="1:18" ht="21.75" customHeight="1" x14ac:dyDescent="0.2">
      <c r="A3" s="115" t="s">
        <v>2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</row>
    <row r="4" spans="1:18" ht="14.45" customHeight="1" x14ac:dyDescent="0.2"/>
    <row r="5" spans="1:18" ht="14.45" customHeight="1" x14ac:dyDescent="0.2">
      <c r="A5" s="1" t="s">
        <v>222</v>
      </c>
      <c r="B5" s="116" t="s">
        <v>223</v>
      </c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</row>
    <row r="6" spans="1:18" ht="14.45" customHeight="1" x14ac:dyDescent="0.2">
      <c r="D6" s="117" t="s">
        <v>207</v>
      </c>
      <c r="E6" s="117"/>
      <c r="F6" s="117"/>
      <c r="G6" s="117"/>
      <c r="H6" s="117"/>
      <c r="I6" s="117"/>
      <c r="J6" s="117"/>
      <c r="L6" s="117" t="s">
        <v>208</v>
      </c>
      <c r="M6" s="117"/>
      <c r="N6" s="117"/>
      <c r="O6" s="117"/>
      <c r="P6" s="117"/>
      <c r="Q6" s="117"/>
      <c r="R6" s="117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117" t="s">
        <v>224</v>
      </c>
      <c r="B8" s="117"/>
      <c r="D8" s="2" t="s">
        <v>225</v>
      </c>
      <c r="F8" s="2" t="s">
        <v>211</v>
      </c>
      <c r="H8" s="2" t="s">
        <v>212</v>
      </c>
      <c r="J8" s="2" t="s">
        <v>63</v>
      </c>
      <c r="L8" s="2" t="s">
        <v>225</v>
      </c>
      <c r="N8" s="2" t="s">
        <v>211</v>
      </c>
      <c r="P8" s="2" t="s">
        <v>212</v>
      </c>
      <c r="R8" s="2" t="s">
        <v>63</v>
      </c>
    </row>
    <row r="9" spans="1:18" ht="21.75" customHeight="1" x14ac:dyDescent="0.2">
      <c r="A9" s="125" t="s">
        <v>131</v>
      </c>
      <c r="B9" s="125"/>
      <c r="D9" s="26">
        <v>4690447367</v>
      </c>
      <c r="E9" s="22"/>
      <c r="F9" s="26">
        <v>0</v>
      </c>
      <c r="G9" s="22"/>
      <c r="H9" s="26">
        <v>3386293969</v>
      </c>
      <c r="I9" s="22"/>
      <c r="J9" s="26">
        <v>19618612030</v>
      </c>
      <c r="K9" s="22"/>
      <c r="L9" s="26">
        <v>26168537661</v>
      </c>
      <c r="M9" s="22"/>
      <c r="N9" s="26">
        <v>0</v>
      </c>
      <c r="O9" s="22"/>
      <c r="P9" s="26">
        <v>14928164663</v>
      </c>
      <c r="Q9" s="22"/>
      <c r="R9" s="26">
        <v>41096702324</v>
      </c>
    </row>
    <row r="10" spans="1:18" ht="21.75" customHeight="1" x14ac:dyDescent="0.2">
      <c r="A10" s="127" t="s">
        <v>226</v>
      </c>
      <c r="B10" s="127"/>
      <c r="D10" s="27">
        <v>0</v>
      </c>
      <c r="E10" s="22"/>
      <c r="F10" s="27">
        <v>0</v>
      </c>
      <c r="G10" s="22"/>
      <c r="H10" s="27">
        <v>0</v>
      </c>
      <c r="I10" s="22"/>
      <c r="J10" s="27">
        <v>0</v>
      </c>
      <c r="K10" s="22"/>
      <c r="L10" s="27">
        <v>84104305419</v>
      </c>
      <c r="M10" s="22"/>
      <c r="N10" s="27">
        <v>0</v>
      </c>
      <c r="O10" s="22"/>
      <c r="P10" s="27">
        <v>1076625000</v>
      </c>
      <c r="Q10" s="22"/>
      <c r="R10" s="27">
        <v>85180930419</v>
      </c>
    </row>
    <row r="11" spans="1:18" ht="21.75" customHeight="1" x14ac:dyDescent="0.2">
      <c r="A11" s="127" t="s">
        <v>227</v>
      </c>
      <c r="B11" s="127"/>
      <c r="D11" s="27">
        <v>0</v>
      </c>
      <c r="E11" s="22"/>
      <c r="F11" s="27">
        <v>0</v>
      </c>
      <c r="G11" s="22"/>
      <c r="H11" s="27">
        <v>0</v>
      </c>
      <c r="I11" s="22"/>
      <c r="J11" s="27">
        <v>0</v>
      </c>
      <c r="K11" s="22"/>
      <c r="L11" s="27">
        <v>13037526362</v>
      </c>
      <c r="M11" s="22"/>
      <c r="N11" s="27">
        <v>0</v>
      </c>
      <c r="O11" s="22"/>
      <c r="P11" s="27">
        <v>7437973255</v>
      </c>
      <c r="Q11" s="22"/>
      <c r="R11" s="27">
        <v>20475499617</v>
      </c>
    </row>
    <row r="12" spans="1:18" ht="21.75" customHeight="1" x14ac:dyDescent="0.2">
      <c r="A12" s="127" t="s">
        <v>155</v>
      </c>
      <c r="B12" s="127"/>
      <c r="D12" s="27">
        <v>5283443752</v>
      </c>
      <c r="E12" s="22"/>
      <c r="F12" s="27">
        <v>-1087499999</v>
      </c>
      <c r="G12" s="22"/>
      <c r="H12" s="27">
        <v>0</v>
      </c>
      <c r="I12" s="22"/>
      <c r="J12" s="27">
        <v>4195943753</v>
      </c>
      <c r="K12" s="22"/>
      <c r="L12" s="27">
        <v>5283443752</v>
      </c>
      <c r="M12" s="22"/>
      <c r="N12" s="27">
        <v>-1087499999</v>
      </c>
      <c r="O12" s="22"/>
      <c r="P12" s="27">
        <v>0</v>
      </c>
      <c r="Q12" s="22"/>
      <c r="R12" s="27">
        <v>4195943753</v>
      </c>
    </row>
    <row r="13" spans="1:18" ht="21.75" customHeight="1" x14ac:dyDescent="0.2">
      <c r="A13" s="127" t="s">
        <v>116</v>
      </c>
      <c r="B13" s="127"/>
      <c r="D13" s="27">
        <v>29008490641</v>
      </c>
      <c r="E13" s="22"/>
      <c r="F13" s="27">
        <v>0</v>
      </c>
      <c r="G13" s="22"/>
      <c r="H13" s="27">
        <v>0</v>
      </c>
      <c r="I13" s="22"/>
      <c r="J13" s="27">
        <v>29008490641</v>
      </c>
      <c r="K13" s="22"/>
      <c r="L13" s="27">
        <v>76273712002</v>
      </c>
      <c r="M13" s="22"/>
      <c r="N13" s="27">
        <v>-543749999</v>
      </c>
      <c r="O13" s="22"/>
      <c r="P13" s="27">
        <v>0</v>
      </c>
      <c r="Q13" s="22"/>
      <c r="R13" s="27">
        <v>75729962003</v>
      </c>
    </row>
    <row r="14" spans="1:18" ht="21.75" customHeight="1" x14ac:dyDescent="0.2">
      <c r="A14" s="127" t="s">
        <v>119</v>
      </c>
      <c r="B14" s="127"/>
      <c r="D14" s="27">
        <v>55942751041</v>
      </c>
      <c r="E14" s="22"/>
      <c r="F14" s="27">
        <v>0</v>
      </c>
      <c r="G14" s="22"/>
      <c r="H14" s="27">
        <v>0</v>
      </c>
      <c r="I14" s="22"/>
      <c r="J14" s="27">
        <v>55942751041</v>
      </c>
      <c r="K14" s="22"/>
      <c r="L14" s="27">
        <v>207587783456</v>
      </c>
      <c r="M14" s="22"/>
      <c r="N14" s="27">
        <v>-1087499999</v>
      </c>
      <c r="O14" s="22"/>
      <c r="P14" s="27">
        <v>0</v>
      </c>
      <c r="Q14" s="22"/>
      <c r="R14" s="27">
        <v>206500283457</v>
      </c>
    </row>
    <row r="15" spans="1:18" ht="21.75" customHeight="1" x14ac:dyDescent="0.2">
      <c r="A15" s="127" t="s">
        <v>152</v>
      </c>
      <c r="B15" s="127"/>
      <c r="D15" s="27">
        <v>45501897227</v>
      </c>
      <c r="E15" s="22"/>
      <c r="F15" s="27">
        <v>10401828429</v>
      </c>
      <c r="G15" s="22"/>
      <c r="H15" s="27">
        <v>0</v>
      </c>
      <c r="I15" s="22"/>
      <c r="J15" s="27">
        <v>55903725656</v>
      </c>
      <c r="K15" s="22"/>
      <c r="L15" s="27">
        <v>173073282661</v>
      </c>
      <c r="M15" s="22"/>
      <c r="N15" s="27">
        <v>41929900713</v>
      </c>
      <c r="O15" s="22"/>
      <c r="P15" s="27">
        <v>0</v>
      </c>
      <c r="Q15" s="22"/>
      <c r="R15" s="27">
        <v>215003183374</v>
      </c>
    </row>
    <row r="16" spans="1:18" ht="21.75" customHeight="1" x14ac:dyDescent="0.2">
      <c r="A16" s="127" t="s">
        <v>113</v>
      </c>
      <c r="B16" s="127"/>
      <c r="D16" s="27">
        <v>60997060936</v>
      </c>
      <c r="E16" s="22"/>
      <c r="F16" s="27">
        <v>-15361642562</v>
      </c>
      <c r="G16" s="22"/>
      <c r="H16" s="27">
        <v>0</v>
      </c>
      <c r="I16" s="22"/>
      <c r="J16" s="27">
        <v>45635418374</v>
      </c>
      <c r="K16" s="22"/>
      <c r="L16" s="27">
        <v>249173626410</v>
      </c>
      <c r="M16" s="22"/>
      <c r="N16" s="27">
        <v>-15361642562</v>
      </c>
      <c r="O16" s="22"/>
      <c r="P16" s="27">
        <v>0</v>
      </c>
      <c r="Q16" s="22"/>
      <c r="R16" s="27">
        <v>233811983848</v>
      </c>
    </row>
    <row r="17" spans="1:18" ht="21.75" customHeight="1" x14ac:dyDescent="0.2">
      <c r="A17" s="127" t="s">
        <v>149</v>
      </c>
      <c r="B17" s="127"/>
      <c r="D17" s="27">
        <v>49122171555</v>
      </c>
      <c r="E17" s="22"/>
      <c r="F17" s="27">
        <v>12910245770</v>
      </c>
      <c r="G17" s="22"/>
      <c r="H17" s="27">
        <v>0</v>
      </c>
      <c r="I17" s="22"/>
      <c r="J17" s="27">
        <v>62032417325</v>
      </c>
      <c r="K17" s="22"/>
      <c r="L17" s="27">
        <v>326225213026</v>
      </c>
      <c r="M17" s="22"/>
      <c r="N17" s="27">
        <v>-68368571012</v>
      </c>
      <c r="O17" s="22"/>
      <c r="P17" s="27">
        <v>0</v>
      </c>
      <c r="Q17" s="22"/>
      <c r="R17" s="27">
        <v>257856642014</v>
      </c>
    </row>
    <row r="18" spans="1:18" ht="21.75" customHeight="1" x14ac:dyDescent="0.2">
      <c r="A18" s="127" t="s">
        <v>158</v>
      </c>
      <c r="B18" s="127"/>
      <c r="D18" s="27">
        <v>2325804145</v>
      </c>
      <c r="E18" s="22"/>
      <c r="F18" s="27">
        <v>317049581</v>
      </c>
      <c r="G18" s="22"/>
      <c r="H18" s="27">
        <v>0</v>
      </c>
      <c r="I18" s="22"/>
      <c r="J18" s="27">
        <v>2642853726</v>
      </c>
      <c r="K18" s="22"/>
      <c r="L18" s="27">
        <v>2325804145</v>
      </c>
      <c r="M18" s="22"/>
      <c r="N18" s="27">
        <v>317049581</v>
      </c>
      <c r="O18" s="22"/>
      <c r="P18" s="27">
        <v>0</v>
      </c>
      <c r="Q18" s="22"/>
      <c r="R18" s="27">
        <v>2642853726</v>
      </c>
    </row>
    <row r="19" spans="1:18" ht="21.75" customHeight="1" x14ac:dyDescent="0.2">
      <c r="A19" s="127" t="s">
        <v>146</v>
      </c>
      <c r="B19" s="127"/>
      <c r="D19" s="27">
        <v>27364945160</v>
      </c>
      <c r="E19" s="22"/>
      <c r="F19" s="27">
        <v>8091797691</v>
      </c>
      <c r="G19" s="22"/>
      <c r="H19" s="27">
        <v>0</v>
      </c>
      <c r="I19" s="22"/>
      <c r="J19" s="27">
        <v>35456742851</v>
      </c>
      <c r="K19" s="22"/>
      <c r="L19" s="27">
        <v>106191237880</v>
      </c>
      <c r="M19" s="22"/>
      <c r="N19" s="27">
        <v>32113928551</v>
      </c>
      <c r="O19" s="22"/>
      <c r="P19" s="27">
        <v>0</v>
      </c>
      <c r="Q19" s="22"/>
      <c r="R19" s="27">
        <v>138305166431</v>
      </c>
    </row>
    <row r="20" spans="1:18" ht="21.75" customHeight="1" x14ac:dyDescent="0.2">
      <c r="A20" s="127" t="s">
        <v>143</v>
      </c>
      <c r="B20" s="127"/>
      <c r="D20" s="27">
        <v>52896354043</v>
      </c>
      <c r="E20" s="22"/>
      <c r="F20" s="27">
        <v>11487131282</v>
      </c>
      <c r="G20" s="22"/>
      <c r="H20" s="27">
        <v>0</v>
      </c>
      <c r="I20" s="22"/>
      <c r="J20" s="27">
        <v>64383485325</v>
      </c>
      <c r="K20" s="22"/>
      <c r="L20" s="27">
        <v>202591642602</v>
      </c>
      <c r="M20" s="22"/>
      <c r="N20" s="27">
        <v>46927237294</v>
      </c>
      <c r="O20" s="22"/>
      <c r="P20" s="27">
        <v>0</v>
      </c>
      <c r="Q20" s="22"/>
      <c r="R20" s="27">
        <v>249518879896</v>
      </c>
    </row>
    <row r="21" spans="1:18" ht="21.75" customHeight="1" x14ac:dyDescent="0.2">
      <c r="A21" s="127" t="s">
        <v>140</v>
      </c>
      <c r="B21" s="127"/>
      <c r="D21" s="27">
        <v>21625262003</v>
      </c>
      <c r="E21" s="22"/>
      <c r="F21" s="27">
        <v>4555139646</v>
      </c>
      <c r="G21" s="22"/>
      <c r="H21" s="27">
        <v>0</v>
      </c>
      <c r="I21" s="22"/>
      <c r="J21" s="27">
        <v>26180401649</v>
      </c>
      <c r="K21" s="22"/>
      <c r="L21" s="27">
        <v>81572679662</v>
      </c>
      <c r="M21" s="22"/>
      <c r="N21" s="27">
        <v>19029546209</v>
      </c>
      <c r="O21" s="22"/>
      <c r="P21" s="27">
        <v>0</v>
      </c>
      <c r="Q21" s="22"/>
      <c r="R21" s="27">
        <v>100602225871</v>
      </c>
    </row>
    <row r="22" spans="1:18" ht="21.75" customHeight="1" x14ac:dyDescent="0.2">
      <c r="A22" s="127" t="s">
        <v>137</v>
      </c>
      <c r="B22" s="127"/>
      <c r="D22" s="27">
        <v>4474772115</v>
      </c>
      <c r="E22" s="22"/>
      <c r="F22" s="27">
        <v>858522924</v>
      </c>
      <c r="G22" s="22"/>
      <c r="H22" s="27">
        <v>0</v>
      </c>
      <c r="I22" s="22"/>
      <c r="J22" s="27">
        <v>5333295039</v>
      </c>
      <c r="K22" s="22"/>
      <c r="L22" s="27">
        <v>16939439611</v>
      </c>
      <c r="M22" s="22"/>
      <c r="N22" s="27">
        <v>3629818213</v>
      </c>
      <c r="O22" s="22"/>
      <c r="P22" s="27">
        <v>0</v>
      </c>
      <c r="Q22" s="22"/>
      <c r="R22" s="27">
        <v>20569257824</v>
      </c>
    </row>
    <row r="23" spans="1:18" ht="21.75" customHeight="1" x14ac:dyDescent="0.2">
      <c r="A23" s="127" t="s">
        <v>125</v>
      </c>
      <c r="B23" s="127"/>
      <c r="D23" s="27">
        <v>28952477231</v>
      </c>
      <c r="E23" s="22"/>
      <c r="F23" s="27">
        <v>0</v>
      </c>
      <c r="G23" s="22"/>
      <c r="H23" s="27">
        <v>0</v>
      </c>
      <c r="I23" s="22"/>
      <c r="J23" s="27">
        <v>28952477231</v>
      </c>
      <c r="K23" s="22"/>
      <c r="L23" s="27">
        <v>115851147945</v>
      </c>
      <c r="M23" s="22"/>
      <c r="N23" s="27">
        <v>0</v>
      </c>
      <c r="O23" s="22"/>
      <c r="P23" s="27">
        <v>0</v>
      </c>
      <c r="Q23" s="22"/>
      <c r="R23" s="27">
        <v>115851147945</v>
      </c>
    </row>
    <row r="24" spans="1:18" ht="21.75" customHeight="1" x14ac:dyDescent="0.2">
      <c r="A24" s="127" t="s">
        <v>134</v>
      </c>
      <c r="B24" s="127"/>
      <c r="D24" s="27">
        <v>10988431636</v>
      </c>
      <c r="E24" s="22"/>
      <c r="F24" s="27">
        <v>-33521898515</v>
      </c>
      <c r="G24" s="22"/>
      <c r="H24" s="27">
        <v>0</v>
      </c>
      <c r="I24" s="22"/>
      <c r="J24" s="27">
        <v>-22533466879</v>
      </c>
      <c r="K24" s="22"/>
      <c r="L24" s="27">
        <v>42883200108</v>
      </c>
      <c r="M24" s="22"/>
      <c r="N24" s="27">
        <v>-11525865365</v>
      </c>
      <c r="O24" s="22"/>
      <c r="P24" s="27">
        <v>0</v>
      </c>
      <c r="Q24" s="22"/>
      <c r="R24" s="27">
        <v>31357334743</v>
      </c>
    </row>
    <row r="25" spans="1:18" ht="21.75" customHeight="1" x14ac:dyDescent="0.2">
      <c r="A25" s="127" t="s">
        <v>122</v>
      </c>
      <c r="B25" s="127"/>
      <c r="D25" s="27">
        <v>13815904927</v>
      </c>
      <c r="E25" s="22"/>
      <c r="F25" s="27">
        <v>0</v>
      </c>
      <c r="G25" s="22"/>
      <c r="H25" s="27">
        <v>0</v>
      </c>
      <c r="I25" s="22"/>
      <c r="J25" s="27">
        <v>13815904927</v>
      </c>
      <c r="K25" s="22"/>
      <c r="L25" s="27">
        <v>56287122429</v>
      </c>
      <c r="M25" s="22"/>
      <c r="N25" s="27">
        <v>0</v>
      </c>
      <c r="O25" s="22"/>
      <c r="P25" s="27">
        <v>0</v>
      </c>
      <c r="Q25" s="22"/>
      <c r="R25" s="27">
        <v>56287122429</v>
      </c>
    </row>
    <row r="26" spans="1:18" ht="21.75" customHeight="1" x14ac:dyDescent="0.2">
      <c r="A26" s="127" t="s">
        <v>128</v>
      </c>
      <c r="B26" s="127"/>
      <c r="D26" s="27">
        <v>22886864218</v>
      </c>
      <c r="E26" s="22"/>
      <c r="F26" s="27">
        <v>-79956499999</v>
      </c>
      <c r="G26" s="22"/>
      <c r="H26" s="27">
        <v>0</v>
      </c>
      <c r="I26" s="22"/>
      <c r="J26" s="27">
        <v>-57069635781</v>
      </c>
      <c r="K26" s="22"/>
      <c r="L26" s="27">
        <v>91296158972</v>
      </c>
      <c r="M26" s="22"/>
      <c r="N26" s="27">
        <v>-79956499999</v>
      </c>
      <c r="O26" s="22"/>
      <c r="P26" s="27">
        <v>0</v>
      </c>
      <c r="Q26" s="22"/>
      <c r="R26" s="27">
        <v>11339658973</v>
      </c>
    </row>
    <row r="27" spans="1:18" ht="21.75" customHeight="1" x14ac:dyDescent="0.2">
      <c r="A27" s="127" t="s">
        <v>106</v>
      </c>
      <c r="B27" s="127"/>
      <c r="D27" s="27">
        <v>199234666956</v>
      </c>
      <c r="E27" s="22"/>
      <c r="F27" s="27">
        <v>149883746373</v>
      </c>
      <c r="G27" s="22"/>
      <c r="H27" s="27">
        <v>0</v>
      </c>
      <c r="I27" s="22"/>
      <c r="J27" s="27">
        <v>349118413329</v>
      </c>
      <c r="K27" s="22"/>
      <c r="L27" s="27">
        <v>692869384486</v>
      </c>
      <c r="M27" s="22"/>
      <c r="N27" s="27">
        <v>-212597335774</v>
      </c>
      <c r="O27" s="22"/>
      <c r="P27" s="27">
        <v>0</v>
      </c>
      <c r="Q27" s="22"/>
      <c r="R27" s="27">
        <v>480272048712</v>
      </c>
    </row>
    <row r="28" spans="1:18" ht="21.75" customHeight="1" x14ac:dyDescent="0.2">
      <c r="A28" s="127" t="s">
        <v>110</v>
      </c>
      <c r="B28" s="127"/>
      <c r="D28" s="27">
        <v>0</v>
      </c>
      <c r="E28" s="22"/>
      <c r="F28" s="27">
        <v>15806190468</v>
      </c>
      <c r="G28" s="22"/>
      <c r="H28" s="27">
        <v>0</v>
      </c>
      <c r="I28" s="22"/>
      <c r="J28" s="27">
        <v>15806190468</v>
      </c>
      <c r="K28" s="22"/>
      <c r="L28" s="27">
        <v>0</v>
      </c>
      <c r="M28" s="22"/>
      <c r="N28" s="27">
        <v>50644978650</v>
      </c>
      <c r="O28" s="22"/>
      <c r="P28" s="27">
        <v>0</v>
      </c>
      <c r="Q28" s="22"/>
      <c r="R28" s="27">
        <v>50644978650</v>
      </c>
    </row>
    <row r="29" spans="1:18" ht="21.75" customHeight="1" x14ac:dyDescent="0.2">
      <c r="A29" s="127" t="s">
        <v>110</v>
      </c>
      <c r="B29" s="127"/>
      <c r="D29" s="27">
        <v>3830229180</v>
      </c>
      <c r="E29" s="22"/>
      <c r="F29" s="27">
        <v>0</v>
      </c>
      <c r="G29" s="22"/>
      <c r="H29" s="27">
        <v>0</v>
      </c>
      <c r="I29" s="22"/>
      <c r="J29" s="27">
        <v>15806190468</v>
      </c>
      <c r="K29" s="22"/>
      <c r="L29" s="27">
        <v>15320916720</v>
      </c>
      <c r="M29" s="22"/>
      <c r="N29" s="27">
        <v>0</v>
      </c>
      <c r="O29" s="22"/>
      <c r="P29" s="27">
        <v>0</v>
      </c>
      <c r="Q29" s="22"/>
      <c r="R29" s="27">
        <v>50644978650</v>
      </c>
    </row>
    <row r="30" spans="1:18" ht="21.75" customHeight="1" x14ac:dyDescent="0.2">
      <c r="A30" s="130" t="s">
        <v>63</v>
      </c>
      <c r="B30" s="130"/>
      <c r="D30" s="29">
        <f>SUM(D9:D29)</f>
        <v>638941974133</v>
      </c>
      <c r="E30" s="22"/>
      <c r="F30" s="29">
        <f>SUM(F9:F29)</f>
        <v>84384111089</v>
      </c>
      <c r="G30" s="22"/>
      <c r="H30" s="29">
        <f>SUM(H9:H29)</f>
        <v>3386293969</v>
      </c>
      <c r="I30" s="22"/>
      <c r="J30" s="29">
        <f>SUM(J9:J29)</f>
        <v>750230211173</v>
      </c>
      <c r="K30" s="22"/>
      <c r="L30" s="29">
        <f>SUM(L9:L29)</f>
        <v>2585056165309</v>
      </c>
      <c r="M30" s="22"/>
      <c r="N30" s="29">
        <f>SUM(N9:N29)</f>
        <v>-195936205498</v>
      </c>
      <c r="O30" s="22"/>
      <c r="P30" s="29">
        <f>SUM(P9:P29)</f>
        <v>23442762918</v>
      </c>
      <c r="Q30" s="22"/>
      <c r="R30" s="29">
        <f>SUM(R9:R29)</f>
        <v>2447886784659</v>
      </c>
    </row>
    <row r="31" spans="1:18" ht="21.75" customHeight="1" x14ac:dyDescent="0.2">
      <c r="A31" s="104"/>
      <c r="B31" s="104"/>
      <c r="D31" s="30"/>
      <c r="E31" s="22"/>
      <c r="F31" s="30"/>
      <c r="G31" s="22"/>
      <c r="H31" s="30"/>
      <c r="I31" s="22"/>
      <c r="J31" s="30"/>
      <c r="K31" s="22"/>
      <c r="L31" s="30"/>
      <c r="M31" s="22"/>
      <c r="N31" s="30"/>
      <c r="O31" s="22"/>
      <c r="P31" s="30"/>
      <c r="Q31" s="22"/>
      <c r="R31" s="30"/>
    </row>
    <row r="32" spans="1:18" ht="21.75" customHeight="1" x14ac:dyDescent="0.2">
      <c r="A32" s="104"/>
      <c r="B32" s="104"/>
      <c r="D32" s="30"/>
      <c r="E32" s="22"/>
      <c r="F32" s="30"/>
      <c r="G32" s="22"/>
      <c r="H32" s="30"/>
      <c r="I32" s="22"/>
      <c r="J32" s="30"/>
      <c r="K32" s="22"/>
      <c r="L32" s="30"/>
      <c r="M32" s="22"/>
      <c r="N32" s="30"/>
      <c r="O32" s="22"/>
      <c r="P32" s="30"/>
      <c r="Q32" s="22"/>
      <c r="R32" s="30"/>
    </row>
    <row r="33" spans="4:16" x14ac:dyDescent="0.2">
      <c r="D33" s="86">
        <f>D30-'سود اوراق بهادار'!J28</f>
        <v>0</v>
      </c>
      <c r="F33" s="86">
        <f>F30-'درآمد ناشی از تغییر قیمت اوراق'!I81</f>
        <v>84384111089</v>
      </c>
      <c r="H33" s="86">
        <f>H30-'درآمد ناشی از فروش'!I16</f>
        <v>0</v>
      </c>
      <c r="L33" s="86">
        <f>L30-'سود اوراق بهادار'!T28</f>
        <v>0</v>
      </c>
      <c r="N33" s="86">
        <f>N30-'درآمد ناشی از تغییر قیمت اوراق'!Q81</f>
        <v>-195936205498</v>
      </c>
      <c r="P33" s="86">
        <f>P30-'درآمد ناشی از فروش'!Q23</f>
        <v>23442762918</v>
      </c>
    </row>
  </sheetData>
  <mergeCells count="29">
    <mergeCell ref="A29:B29"/>
    <mergeCell ref="A30:B30"/>
    <mergeCell ref="A23:B23"/>
    <mergeCell ref="A24:B24"/>
    <mergeCell ref="A25:B25"/>
    <mergeCell ref="A26:B26"/>
    <mergeCell ref="A27:B27"/>
    <mergeCell ref="A28:B28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6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V26"/>
  <sheetViews>
    <sheetView rightToLeft="1" view="pageBreakPreview" zoomScaleNormal="100" zoomScaleSheetLayoutView="100" workbookViewId="0">
      <selection activeCell="H36" sqref="H36"/>
    </sheetView>
  </sheetViews>
  <sheetFormatPr defaultRowHeight="12.75" x14ac:dyDescent="0.2"/>
  <cols>
    <col min="1" max="1" width="9" style="50" bestFit="1" customWidth="1"/>
    <col min="2" max="2" width="17.5703125" style="50" customWidth="1"/>
    <col min="3" max="3" width="1.28515625" style="50" customWidth="1"/>
    <col min="4" max="4" width="11.28515625" style="50" bestFit="1" customWidth="1"/>
    <col min="5" max="5" width="1.28515625" style="50" customWidth="1"/>
    <col min="6" max="6" width="28" style="50" bestFit="1" customWidth="1"/>
    <col min="7" max="7" width="1.28515625" style="50" customWidth="1"/>
    <col min="8" max="8" width="14.5703125" style="50" bestFit="1" customWidth="1"/>
    <col min="9" max="9" width="1.28515625" style="50" customWidth="1"/>
    <col min="10" max="10" width="23.140625" style="50" bestFit="1" customWidth="1"/>
    <col min="11" max="11" width="1.28515625" style="50" customWidth="1"/>
    <col min="12" max="12" width="27" style="50" customWidth="1"/>
    <col min="13" max="13" width="1.28515625" style="50" customWidth="1"/>
    <col min="14" max="14" width="21.42578125" style="50" bestFit="1" customWidth="1"/>
    <col min="15" max="15" width="1.140625" style="50" customWidth="1"/>
    <col min="16" max="16" width="14.28515625" style="50" customWidth="1"/>
    <col min="17" max="17" width="1.28515625" style="50" customWidth="1"/>
    <col min="18" max="18" width="23.85546875" style="50" customWidth="1"/>
    <col min="19" max="19" width="15.5703125" style="50" bestFit="1" customWidth="1"/>
    <col min="20" max="16384" width="9.140625" style="50"/>
  </cols>
  <sheetData>
    <row r="1" spans="1:22" ht="25.5" x14ac:dyDescent="0.2">
      <c r="A1" s="137" t="s">
        <v>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</row>
    <row r="2" spans="1:22" ht="25.5" x14ac:dyDescent="0.2">
      <c r="A2" s="137" t="s">
        <v>188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</row>
    <row r="3" spans="1:22" ht="25.5" x14ac:dyDescent="0.2">
      <c r="A3" s="137" t="s">
        <v>2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</row>
    <row r="4" spans="1:22" x14ac:dyDescent="0.2">
      <c r="F4" s="51"/>
      <c r="H4" s="52"/>
      <c r="I4" s="51"/>
      <c r="J4" s="51"/>
      <c r="K4" s="51"/>
      <c r="L4" s="51"/>
      <c r="M4" s="51"/>
      <c r="N4" s="51"/>
      <c r="O4" s="51"/>
      <c r="P4" s="51"/>
      <c r="Q4" s="51"/>
      <c r="R4" s="51"/>
    </row>
    <row r="5" spans="1:22" ht="24" x14ac:dyDescent="0.2">
      <c r="A5" s="53" t="s">
        <v>228</v>
      </c>
      <c r="B5" s="138" t="s">
        <v>229</v>
      </c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</row>
    <row r="6" spans="1:22" ht="21" x14ac:dyDescent="0.2">
      <c r="A6" s="139" t="s">
        <v>232</v>
      </c>
      <c r="B6" s="139"/>
      <c r="D6" s="139" t="s">
        <v>233</v>
      </c>
      <c r="F6" s="139" t="s">
        <v>234</v>
      </c>
      <c r="H6" s="141" t="s">
        <v>76</v>
      </c>
      <c r="I6" s="51"/>
      <c r="J6" s="139" t="s">
        <v>235</v>
      </c>
      <c r="K6" s="51"/>
      <c r="L6" s="143" t="s">
        <v>230</v>
      </c>
      <c r="M6" s="51"/>
      <c r="N6" s="143" t="s">
        <v>284</v>
      </c>
      <c r="O6" s="54"/>
      <c r="P6" s="139" t="s">
        <v>236</v>
      </c>
      <c r="Q6" s="51"/>
      <c r="R6" s="143" t="s">
        <v>231</v>
      </c>
    </row>
    <row r="7" spans="1:22" ht="21" x14ac:dyDescent="0.2">
      <c r="A7" s="140"/>
      <c r="B7" s="140"/>
      <c r="D7" s="140"/>
      <c r="F7" s="140"/>
      <c r="H7" s="142"/>
      <c r="I7" s="51"/>
      <c r="J7" s="140"/>
      <c r="K7" s="51"/>
      <c r="L7" s="144"/>
      <c r="M7" s="51"/>
      <c r="N7" s="144"/>
      <c r="O7" s="54"/>
      <c r="P7" s="140"/>
      <c r="Q7" s="51"/>
      <c r="R7" s="144"/>
    </row>
    <row r="8" spans="1:22" ht="21" x14ac:dyDescent="0.2">
      <c r="A8" s="145" t="s">
        <v>285</v>
      </c>
      <c r="B8" s="145"/>
      <c r="C8" s="55"/>
      <c r="D8" s="56" t="s">
        <v>237</v>
      </c>
      <c r="F8" s="57" t="s">
        <v>286</v>
      </c>
      <c r="H8" s="58">
        <v>2000000</v>
      </c>
      <c r="I8" s="59"/>
      <c r="J8" s="60">
        <f>H8*1000000</f>
        <v>2000000000000</v>
      </c>
      <c r="K8" s="59"/>
      <c r="L8" s="61">
        <f>50259247674+16679349736</f>
        <v>66938597410</v>
      </c>
      <c r="M8" s="51"/>
      <c r="N8" s="55" t="s">
        <v>287</v>
      </c>
      <c r="O8" s="54"/>
      <c r="P8" s="62">
        <v>26</v>
      </c>
      <c r="Q8" s="51"/>
      <c r="R8" s="63">
        <v>0.39500000000000002</v>
      </c>
    </row>
    <row r="9" spans="1:22" ht="18.75" x14ac:dyDescent="0.2">
      <c r="A9" s="145" t="s">
        <v>285</v>
      </c>
      <c r="B9" s="145"/>
      <c r="C9" s="55"/>
      <c r="D9" s="56" t="s">
        <v>237</v>
      </c>
      <c r="E9" s="55"/>
      <c r="F9" s="146" t="s">
        <v>106</v>
      </c>
      <c r="G9" s="55"/>
      <c r="H9" s="58">
        <v>5420000</v>
      </c>
      <c r="I9" s="64"/>
      <c r="J9" s="60">
        <f>H9*1000000</f>
        <v>5420000000000</v>
      </c>
      <c r="K9" s="64"/>
      <c r="L9" s="61">
        <f>225401882762+77620931806</f>
        <v>303022814568</v>
      </c>
      <c r="M9" s="55"/>
      <c r="N9" s="55" t="s">
        <v>288</v>
      </c>
      <c r="O9" s="55"/>
      <c r="P9" s="62">
        <v>19</v>
      </c>
      <c r="Q9" s="56"/>
      <c r="R9" s="63">
        <v>0.4</v>
      </c>
    </row>
    <row r="10" spans="1:22" ht="18.75" x14ac:dyDescent="0.2">
      <c r="A10" s="145" t="s">
        <v>285</v>
      </c>
      <c r="B10" s="145"/>
      <c r="C10" s="55"/>
      <c r="D10" s="56" t="s">
        <v>237</v>
      </c>
      <c r="E10" s="55"/>
      <c r="F10" s="146"/>
      <c r="G10" s="55"/>
      <c r="H10" s="58">
        <v>935000</v>
      </c>
      <c r="I10" s="64"/>
      <c r="J10" s="60">
        <f>H10*1000000</f>
        <v>935000000000</v>
      </c>
      <c r="K10" s="64"/>
      <c r="L10" s="61">
        <f>1917788885+11890291087</f>
        <v>13808079972</v>
      </c>
      <c r="M10" s="55"/>
      <c r="N10" s="55" t="s">
        <v>289</v>
      </c>
      <c r="O10" s="55"/>
      <c r="P10" s="62">
        <v>19</v>
      </c>
      <c r="Q10" s="56"/>
      <c r="R10" s="63">
        <v>0.39</v>
      </c>
    </row>
    <row r="11" spans="1:22" ht="18.75" x14ac:dyDescent="0.2">
      <c r="A11" s="145" t="s">
        <v>285</v>
      </c>
      <c r="B11" s="145"/>
      <c r="C11" s="55"/>
      <c r="D11" s="56" t="s">
        <v>237</v>
      </c>
      <c r="E11" s="55"/>
      <c r="F11" s="65" t="s">
        <v>290</v>
      </c>
      <c r="G11" s="66"/>
      <c r="H11" s="58">
        <v>480000</v>
      </c>
      <c r="I11" s="67"/>
      <c r="J11" s="60">
        <f>H11*1000000</f>
        <v>480000000000</v>
      </c>
      <c r="K11" s="67"/>
      <c r="L11" s="61">
        <f>14320258070+4592154831</f>
        <v>18912412901</v>
      </c>
      <c r="M11" s="66"/>
      <c r="N11" s="55" t="s">
        <v>291</v>
      </c>
      <c r="O11" s="66"/>
      <c r="P11" s="62">
        <v>23</v>
      </c>
      <c r="Q11" s="56"/>
      <c r="R11" s="63">
        <v>0.38500000000000001</v>
      </c>
      <c r="V11" s="68"/>
    </row>
    <row r="12" spans="1:22" ht="18.75" x14ac:dyDescent="0.2">
      <c r="A12" s="145" t="s">
        <v>285</v>
      </c>
      <c r="B12" s="145"/>
      <c r="C12" s="55"/>
      <c r="D12" s="56" t="s">
        <v>237</v>
      </c>
      <c r="E12" s="55"/>
      <c r="F12" s="65" t="s">
        <v>292</v>
      </c>
      <c r="G12" s="66"/>
      <c r="H12" s="58">
        <v>1000000</v>
      </c>
      <c r="I12" s="67"/>
      <c r="J12" s="60">
        <f t="shared" ref="J12:J15" si="0">H12*1000000</f>
        <v>1000000000000</v>
      </c>
      <c r="K12" s="67"/>
      <c r="L12" s="61">
        <f>28349860214+9833333331</f>
        <v>38183193545</v>
      </c>
      <c r="M12" s="66"/>
      <c r="N12" s="55" t="s">
        <v>293</v>
      </c>
      <c r="O12" s="66"/>
      <c r="P12" s="62">
        <v>23</v>
      </c>
      <c r="Q12" s="56"/>
      <c r="R12" s="63">
        <v>0.39</v>
      </c>
      <c r="V12" s="68"/>
    </row>
    <row r="13" spans="1:22" ht="18.75" x14ac:dyDescent="0.2">
      <c r="A13" s="145" t="s">
        <v>285</v>
      </c>
      <c r="B13" s="145"/>
      <c r="C13" s="55"/>
      <c r="D13" s="56" t="s">
        <v>237</v>
      </c>
      <c r="E13" s="55"/>
      <c r="F13" s="65" t="s">
        <v>294</v>
      </c>
      <c r="G13" s="66"/>
      <c r="H13" s="58">
        <v>800000</v>
      </c>
      <c r="I13" s="67"/>
      <c r="J13" s="60">
        <f t="shared" si="0"/>
        <v>800000000000</v>
      </c>
      <c r="K13" s="67"/>
      <c r="L13" s="61">
        <f>54627096769+10453333338</f>
        <v>65080430107</v>
      </c>
      <c r="M13" s="66"/>
      <c r="N13" s="55" t="s">
        <v>295</v>
      </c>
      <c r="O13" s="66"/>
      <c r="P13" s="62">
        <v>18</v>
      </c>
      <c r="Q13" s="56"/>
      <c r="R13" s="63">
        <v>0.38500000000000001</v>
      </c>
      <c r="V13" s="68"/>
    </row>
    <row r="14" spans="1:22" ht="18.75" x14ac:dyDescent="0.2">
      <c r="A14" s="145" t="s">
        <v>285</v>
      </c>
      <c r="B14" s="145"/>
      <c r="C14" s="55"/>
      <c r="D14" s="56" t="s">
        <v>237</v>
      </c>
      <c r="E14" s="55"/>
      <c r="F14" s="65" t="s">
        <v>296</v>
      </c>
      <c r="G14" s="66"/>
      <c r="H14" s="58">
        <v>1980000</v>
      </c>
      <c r="I14" s="69"/>
      <c r="J14" s="60">
        <f t="shared" si="0"/>
        <v>1980000000000</v>
      </c>
      <c r="K14" s="67"/>
      <c r="L14" s="61">
        <v>31947978083</v>
      </c>
      <c r="M14" s="66"/>
      <c r="N14" s="55" t="s">
        <v>297</v>
      </c>
      <c r="O14" s="66"/>
      <c r="P14" s="62">
        <v>19</v>
      </c>
      <c r="Q14" s="62"/>
      <c r="R14" s="63">
        <v>0.38500000000000001</v>
      </c>
      <c r="V14" s="68"/>
    </row>
    <row r="15" spans="1:22" ht="18.75" x14ac:dyDescent="0.2">
      <c r="A15" s="145" t="s">
        <v>298</v>
      </c>
      <c r="B15" s="145"/>
      <c r="C15" s="55"/>
      <c r="D15" s="56" t="s">
        <v>80</v>
      </c>
      <c r="E15" s="55"/>
      <c r="F15" s="65" t="s">
        <v>299</v>
      </c>
      <c r="G15" s="66"/>
      <c r="H15" s="58">
        <v>2706888</v>
      </c>
      <c r="I15" s="69"/>
      <c r="J15" s="60">
        <f t="shared" si="0"/>
        <v>2706888000000</v>
      </c>
      <c r="K15" s="67"/>
      <c r="L15" s="61">
        <v>113396139694</v>
      </c>
      <c r="M15" s="66"/>
      <c r="N15" s="55" t="s">
        <v>300</v>
      </c>
      <c r="O15" s="66"/>
      <c r="P15" s="62">
        <v>23</v>
      </c>
      <c r="Q15" s="62"/>
      <c r="R15" s="63">
        <v>0.38179999999999997</v>
      </c>
      <c r="V15" s="68"/>
    </row>
    <row r="16" spans="1:22" ht="18.75" x14ac:dyDescent="0.2">
      <c r="A16" s="145" t="s">
        <v>301</v>
      </c>
      <c r="B16" s="145"/>
      <c r="C16" s="55"/>
      <c r="D16" s="56" t="s">
        <v>80</v>
      </c>
      <c r="E16" s="55"/>
      <c r="F16" s="65" t="s">
        <v>302</v>
      </c>
      <c r="G16" s="66"/>
      <c r="H16" s="58">
        <v>282167044</v>
      </c>
      <c r="I16" s="69"/>
      <c r="J16" s="60">
        <v>509574324804</v>
      </c>
      <c r="K16" s="67"/>
      <c r="L16" s="69">
        <v>15320916720</v>
      </c>
      <c r="M16" s="70"/>
      <c r="N16" s="55" t="s">
        <v>303</v>
      </c>
      <c r="O16" s="66"/>
      <c r="P16" s="62" t="s">
        <v>80</v>
      </c>
      <c r="Q16" s="62"/>
      <c r="R16" s="63">
        <v>0.38700000000000001</v>
      </c>
      <c r="V16" s="68"/>
    </row>
    <row r="17" spans="1:22" s="51" customFormat="1" ht="18.75" x14ac:dyDescent="0.2">
      <c r="A17" s="145" t="s">
        <v>285</v>
      </c>
      <c r="B17" s="145"/>
      <c r="C17" s="55"/>
      <c r="D17" s="56" t="s">
        <v>80</v>
      </c>
      <c r="E17" s="55"/>
      <c r="F17" s="65" t="s">
        <v>119</v>
      </c>
      <c r="G17" s="66"/>
      <c r="H17" s="58">
        <v>2000000</v>
      </c>
      <c r="I17" s="69"/>
      <c r="J17" s="60">
        <v>2000000000000</v>
      </c>
      <c r="K17" s="67"/>
      <c r="L17" s="69">
        <f>45917698615+16746454789</f>
        <v>62664153404</v>
      </c>
      <c r="M17" s="70"/>
      <c r="N17" s="55" t="s">
        <v>304</v>
      </c>
      <c r="O17" s="66"/>
      <c r="P17" s="62">
        <v>23</v>
      </c>
      <c r="Q17" s="62"/>
      <c r="R17" s="63">
        <v>0.4</v>
      </c>
    </row>
    <row r="18" spans="1:22" s="51" customFormat="1" ht="18.75" x14ac:dyDescent="0.2">
      <c r="A18" s="145" t="s">
        <v>285</v>
      </c>
      <c r="B18" s="145"/>
      <c r="C18" s="55"/>
      <c r="D18" s="56"/>
      <c r="E18" s="55"/>
      <c r="F18" s="65" t="s">
        <v>305</v>
      </c>
      <c r="G18" s="66"/>
      <c r="H18" s="58">
        <v>1000000</v>
      </c>
      <c r="I18" s="69"/>
      <c r="J18" s="60">
        <f>H18*1000000</f>
        <v>1000000000000</v>
      </c>
      <c r="K18" s="67"/>
      <c r="L18" s="69">
        <v>23639944902</v>
      </c>
      <c r="M18" s="70"/>
      <c r="N18" s="55" t="s">
        <v>306</v>
      </c>
      <c r="O18" s="66"/>
      <c r="P18" s="62">
        <v>23</v>
      </c>
      <c r="Q18" s="62"/>
      <c r="R18" s="63">
        <v>0.41</v>
      </c>
    </row>
    <row r="19" spans="1:22" s="51" customFormat="1" ht="18.75" x14ac:dyDescent="0.2">
      <c r="A19" s="145" t="s">
        <v>285</v>
      </c>
      <c r="B19" s="145"/>
      <c r="C19" s="55"/>
      <c r="D19" s="56"/>
      <c r="E19" s="55"/>
      <c r="F19" s="65" t="s">
        <v>307</v>
      </c>
      <c r="G19" s="66"/>
      <c r="H19" s="58">
        <v>2000000</v>
      </c>
      <c r="I19" s="69"/>
      <c r="J19" s="60">
        <f>H19*1000000</f>
        <v>2000000000000</v>
      </c>
      <c r="K19" s="67"/>
      <c r="L19" s="69">
        <v>1715293152</v>
      </c>
      <c r="M19" s="70"/>
      <c r="N19" s="55" t="s">
        <v>308</v>
      </c>
      <c r="O19" s="66"/>
      <c r="P19" s="62">
        <v>23</v>
      </c>
      <c r="Q19" s="62"/>
      <c r="R19" s="63">
        <v>0.41</v>
      </c>
    </row>
    <row r="20" spans="1:22" ht="19.5" thickBot="1" x14ac:dyDescent="0.25">
      <c r="A20" s="62"/>
      <c r="B20" s="62"/>
      <c r="C20" s="55"/>
      <c r="D20" s="56"/>
      <c r="E20" s="55"/>
      <c r="F20" s="66"/>
      <c r="G20" s="66"/>
      <c r="H20" s="67"/>
      <c r="I20" s="67"/>
      <c r="J20" s="71">
        <f>SUM(J8:J19)</f>
        <v>20831462324804</v>
      </c>
      <c r="K20" s="67"/>
      <c r="L20" s="72">
        <f>SUM(L8:L19)</f>
        <v>754629954458</v>
      </c>
      <c r="M20" s="66"/>
      <c r="N20" s="66"/>
      <c r="O20" s="66"/>
      <c r="P20" s="66"/>
      <c r="Q20" s="66"/>
      <c r="R20" s="66"/>
      <c r="V20" s="68"/>
    </row>
    <row r="21" spans="1:22" ht="19.5" thickTop="1" x14ac:dyDescent="0.4">
      <c r="A21" s="73"/>
      <c r="B21" s="73"/>
      <c r="C21" s="74"/>
      <c r="D21" s="75"/>
      <c r="E21" s="74"/>
      <c r="F21" s="51"/>
      <c r="H21" s="52"/>
      <c r="I21" s="51"/>
      <c r="J21" s="51"/>
      <c r="K21" s="51"/>
      <c r="L21" s="51"/>
      <c r="M21" s="51"/>
      <c r="N21" s="51"/>
      <c r="O21" s="51"/>
      <c r="P21" s="51"/>
      <c r="Q21" s="51"/>
      <c r="R21" s="51"/>
    </row>
    <row r="22" spans="1:22" ht="17.25" x14ac:dyDescent="0.45">
      <c r="L22" s="76"/>
    </row>
    <row r="23" spans="1:22" ht="17.25" x14ac:dyDescent="0.45">
      <c r="L23" s="76"/>
    </row>
    <row r="24" spans="1:22" x14ac:dyDescent="0.2">
      <c r="L24" s="77"/>
    </row>
    <row r="26" spans="1:22" x14ac:dyDescent="0.2">
      <c r="L26" s="77"/>
    </row>
  </sheetData>
  <mergeCells count="26">
    <mergeCell ref="A16:B16"/>
    <mergeCell ref="A17:B17"/>
    <mergeCell ref="A18:B18"/>
    <mergeCell ref="A19:B19"/>
    <mergeCell ref="J6:J7"/>
    <mergeCell ref="A13:B13"/>
    <mergeCell ref="A14:B14"/>
    <mergeCell ref="A15:B15"/>
    <mergeCell ref="A12:B12"/>
    <mergeCell ref="A8:B8"/>
    <mergeCell ref="A9:B9"/>
    <mergeCell ref="F9:F10"/>
    <mergeCell ref="A10:B10"/>
    <mergeCell ref="A11:B11"/>
    <mergeCell ref="A1:R1"/>
    <mergeCell ref="A2:R2"/>
    <mergeCell ref="A3:R3"/>
    <mergeCell ref="B5:R5"/>
    <mergeCell ref="A6:B7"/>
    <mergeCell ref="D6:D7"/>
    <mergeCell ref="F6:F7"/>
    <mergeCell ref="H6:H7"/>
    <mergeCell ref="L6:L7"/>
    <mergeCell ref="N6:N7"/>
    <mergeCell ref="P6:P7"/>
    <mergeCell ref="R6:R7"/>
  </mergeCells>
  <pageMargins left="0.39" right="0.39" top="0.39" bottom="0.39" header="0" footer="0"/>
  <pageSetup scale="50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21"/>
  <sheetViews>
    <sheetView rightToLeft="1" view="pageBreakPreview" zoomScaleNormal="100" zoomScaleSheetLayoutView="100" workbookViewId="0">
      <selection activeCell="H36" sqref="H36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115" t="s">
        <v>0</v>
      </c>
      <c r="B1" s="115"/>
      <c r="C1" s="115"/>
      <c r="D1" s="115"/>
      <c r="E1" s="115"/>
      <c r="F1" s="115"/>
    </row>
    <row r="2" spans="1:6" ht="21.75" customHeight="1" x14ac:dyDescent="0.2">
      <c r="A2" s="115" t="s">
        <v>188</v>
      </c>
      <c r="B2" s="115"/>
      <c r="C2" s="115"/>
      <c r="D2" s="115"/>
      <c r="E2" s="115"/>
      <c r="F2" s="115"/>
    </row>
    <row r="3" spans="1:6" ht="21.75" customHeight="1" x14ac:dyDescent="0.2">
      <c r="A3" s="115" t="s">
        <v>2</v>
      </c>
      <c r="B3" s="115"/>
      <c r="C3" s="115"/>
      <c r="D3" s="115"/>
      <c r="E3" s="115"/>
      <c r="F3" s="115"/>
    </row>
    <row r="4" spans="1:6" ht="14.45" customHeight="1" x14ac:dyDescent="0.2"/>
    <row r="5" spans="1:6" ht="14.45" customHeight="1" x14ac:dyDescent="0.2">
      <c r="A5" s="1" t="s">
        <v>238</v>
      </c>
      <c r="B5" s="116" t="s">
        <v>239</v>
      </c>
      <c r="C5" s="116"/>
      <c r="D5" s="116"/>
      <c r="E5" s="116"/>
      <c r="F5" s="116"/>
    </row>
    <row r="6" spans="1:6" ht="14.45" customHeight="1" x14ac:dyDescent="0.2">
      <c r="D6" s="2" t="s">
        <v>207</v>
      </c>
      <c r="F6" s="2" t="s">
        <v>208</v>
      </c>
    </row>
    <row r="7" spans="1:6" ht="36.4" customHeight="1" x14ac:dyDescent="0.2">
      <c r="A7" s="117" t="s">
        <v>240</v>
      </c>
      <c r="B7" s="117"/>
      <c r="D7" s="19" t="s">
        <v>241</v>
      </c>
      <c r="F7" s="19" t="s">
        <v>241</v>
      </c>
    </row>
    <row r="8" spans="1:6" ht="21.75" customHeight="1" x14ac:dyDescent="0.2">
      <c r="A8" s="33" t="s">
        <v>277</v>
      </c>
      <c r="B8" s="33"/>
      <c r="D8" s="9">
        <v>199577</v>
      </c>
      <c r="E8" s="9">
        <v>0</v>
      </c>
      <c r="F8" s="9">
        <v>6696034716</v>
      </c>
    </row>
    <row r="9" spans="1:6" ht="21.75" customHeight="1" x14ac:dyDescent="0.2">
      <c r="A9" s="33" t="s">
        <v>271</v>
      </c>
      <c r="B9" s="33"/>
      <c r="D9" s="9">
        <v>78808776248</v>
      </c>
      <c r="E9" s="9">
        <v>0</v>
      </c>
      <c r="F9" s="9">
        <v>379826014690</v>
      </c>
    </row>
    <row r="10" spans="1:6" ht="21.75" customHeight="1" x14ac:dyDescent="0.2">
      <c r="A10" s="33" t="s">
        <v>272</v>
      </c>
      <c r="B10" s="33"/>
      <c r="D10" s="9">
        <v>141982799875</v>
      </c>
      <c r="E10" s="9">
        <v>0</v>
      </c>
      <c r="F10" s="9">
        <v>508892476218</v>
      </c>
    </row>
    <row r="11" spans="1:6" ht="21.75" customHeight="1" x14ac:dyDescent="0.2">
      <c r="A11" s="33" t="s">
        <v>273</v>
      </c>
      <c r="B11" s="33"/>
      <c r="D11" s="9">
        <v>9197592943</v>
      </c>
      <c r="E11" s="9">
        <v>0</v>
      </c>
      <c r="F11" s="9">
        <v>42671239835</v>
      </c>
    </row>
    <row r="12" spans="1:6" ht="21.75" customHeight="1" x14ac:dyDescent="0.2">
      <c r="A12" s="33" t="s">
        <v>274</v>
      </c>
      <c r="B12" s="33"/>
      <c r="D12" s="9">
        <v>185112031811</v>
      </c>
      <c r="E12" s="9">
        <v>0</v>
      </c>
      <c r="F12" s="9">
        <v>664549423785</v>
      </c>
    </row>
    <row r="13" spans="1:6" ht="21.75" customHeight="1" x14ac:dyDescent="0.2">
      <c r="A13" s="33" t="s">
        <v>280</v>
      </c>
      <c r="B13" s="33"/>
      <c r="D13" s="9">
        <v>220707617</v>
      </c>
      <c r="E13" s="9">
        <v>0</v>
      </c>
      <c r="F13" s="9">
        <v>26551127090</v>
      </c>
    </row>
    <row r="14" spans="1:6" ht="21.75" customHeight="1" x14ac:dyDescent="0.2">
      <c r="A14" s="33" t="s">
        <v>281</v>
      </c>
      <c r="B14" s="33"/>
      <c r="D14" s="9">
        <v>28877030667</v>
      </c>
      <c r="E14" s="9">
        <v>0</v>
      </c>
      <c r="F14" s="9">
        <v>81170847157</v>
      </c>
    </row>
    <row r="15" spans="1:6" ht="21.75" customHeight="1" x14ac:dyDescent="0.2">
      <c r="A15" s="33" t="s">
        <v>282</v>
      </c>
      <c r="B15" s="33"/>
      <c r="D15" s="9">
        <v>65098</v>
      </c>
      <c r="F15" s="9">
        <v>268106</v>
      </c>
    </row>
    <row r="16" spans="1:6" ht="21.75" customHeight="1" x14ac:dyDescent="0.2">
      <c r="A16" s="33" t="s">
        <v>278</v>
      </c>
      <c r="B16" s="33"/>
      <c r="D16" s="9">
        <v>94985</v>
      </c>
      <c r="F16" s="9">
        <v>6777331</v>
      </c>
    </row>
    <row r="17" spans="1:6" ht="21.75" customHeight="1" x14ac:dyDescent="0.2">
      <c r="A17" s="33" t="s">
        <v>279</v>
      </c>
      <c r="B17" s="33"/>
      <c r="D17" s="9">
        <v>40950</v>
      </c>
      <c r="F17" s="9">
        <v>162824</v>
      </c>
    </row>
    <row r="18" spans="1:6" ht="21.75" customHeight="1" thickBot="1" x14ac:dyDescent="0.25">
      <c r="A18" s="130" t="s">
        <v>63</v>
      </c>
      <c r="B18" s="130"/>
      <c r="D18" s="16">
        <f>SUM(D8:D17)</f>
        <v>444199339771</v>
      </c>
      <c r="F18" s="16">
        <f>SUM(F8:F17)</f>
        <v>1710364371752</v>
      </c>
    </row>
    <row r="19" spans="1:6" ht="13.5" thickTop="1" x14ac:dyDescent="0.2">
      <c r="D19" s="84"/>
      <c r="F19" s="84"/>
    </row>
    <row r="20" spans="1:6" x14ac:dyDescent="0.2">
      <c r="F20" s="84"/>
    </row>
    <row r="21" spans="1:6" x14ac:dyDescent="0.2">
      <c r="D21" s="22">
        <f>D18-'سود سپرده بانکی'!G18</f>
        <v>0</v>
      </c>
      <c r="F21" s="22">
        <f>F18-'سود سپرده بانکی'!M18</f>
        <v>0</v>
      </c>
    </row>
  </sheetData>
  <mergeCells count="6">
    <mergeCell ref="A18:B18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34"/>
  <sheetViews>
    <sheetView rightToLeft="1" view="pageBreakPreview" zoomScaleNormal="100" zoomScaleSheetLayoutView="100" workbookViewId="0">
      <selection activeCell="H36" sqref="H36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style="22" customWidth="1"/>
    <col min="5" max="5" width="1.28515625" style="22" customWidth="1"/>
    <col min="6" max="6" width="19.42578125" style="22" customWidth="1"/>
    <col min="7" max="7" width="0.28515625" customWidth="1"/>
  </cols>
  <sheetData>
    <row r="1" spans="1:9" ht="29.1" customHeight="1" x14ac:dyDescent="0.2">
      <c r="A1" s="115" t="s">
        <v>0</v>
      </c>
      <c r="B1" s="115"/>
      <c r="C1" s="115"/>
      <c r="D1" s="115"/>
      <c r="E1" s="115"/>
      <c r="F1" s="115"/>
    </row>
    <row r="2" spans="1:9" ht="21.75" customHeight="1" x14ac:dyDescent="0.2">
      <c r="A2" s="115" t="s">
        <v>188</v>
      </c>
      <c r="B2" s="115"/>
      <c r="C2" s="115"/>
      <c r="D2" s="115"/>
      <c r="E2" s="115"/>
      <c r="F2" s="115"/>
    </row>
    <row r="3" spans="1:9" ht="21.75" customHeight="1" x14ac:dyDescent="0.2">
      <c r="A3" s="115" t="s">
        <v>2</v>
      </c>
      <c r="B3" s="115"/>
      <c r="C3" s="115"/>
      <c r="D3" s="115"/>
      <c r="E3" s="115"/>
      <c r="F3" s="115"/>
    </row>
    <row r="4" spans="1:9" ht="14.45" customHeight="1" x14ac:dyDescent="0.2"/>
    <row r="5" spans="1:9" ht="29.1" customHeight="1" x14ac:dyDescent="0.2">
      <c r="A5" s="1" t="s">
        <v>242</v>
      </c>
      <c r="B5" s="116" t="s">
        <v>203</v>
      </c>
      <c r="C5" s="116"/>
      <c r="D5" s="116"/>
      <c r="E5" s="116"/>
      <c r="F5" s="116"/>
    </row>
    <row r="6" spans="1:9" ht="14.45" customHeight="1" x14ac:dyDescent="0.2">
      <c r="D6" s="24" t="s">
        <v>207</v>
      </c>
      <c r="F6" s="24" t="s">
        <v>9</v>
      </c>
    </row>
    <row r="7" spans="1:9" ht="14.45" customHeight="1" x14ac:dyDescent="0.2">
      <c r="A7" s="117" t="s">
        <v>203</v>
      </c>
      <c r="B7" s="117"/>
      <c r="D7" s="25" t="s">
        <v>185</v>
      </c>
      <c r="F7" s="25" t="s">
        <v>185</v>
      </c>
    </row>
    <row r="8" spans="1:9" ht="21.75" customHeight="1" x14ac:dyDescent="0.2">
      <c r="A8" s="125" t="s">
        <v>203</v>
      </c>
      <c r="B8" s="125"/>
      <c r="D8" s="26">
        <v>7480802</v>
      </c>
      <c r="F8" s="26">
        <v>453499002</v>
      </c>
    </row>
    <row r="9" spans="1:9" ht="21.75" customHeight="1" x14ac:dyDescent="0.2">
      <c r="A9" s="127" t="s">
        <v>243</v>
      </c>
      <c r="B9" s="127"/>
      <c r="D9" s="27">
        <v>0</v>
      </c>
      <c r="F9" s="27">
        <v>1753142158</v>
      </c>
    </row>
    <row r="10" spans="1:9" ht="21.75" customHeight="1" x14ac:dyDescent="0.2">
      <c r="A10" s="129" t="s">
        <v>244</v>
      </c>
      <c r="B10" s="129"/>
      <c r="D10" s="28">
        <v>0</v>
      </c>
      <c r="F10" s="28">
        <v>0</v>
      </c>
    </row>
    <row r="11" spans="1:9" ht="21.75" customHeight="1" x14ac:dyDescent="0.2">
      <c r="A11" s="130" t="s">
        <v>63</v>
      </c>
      <c r="B11" s="130"/>
      <c r="D11" s="29">
        <f>SUM(D8:D10)</f>
        <v>7480802</v>
      </c>
      <c r="F11" s="29">
        <f>SUM(F8:F10)</f>
        <v>2206641160</v>
      </c>
    </row>
    <row r="13" spans="1:9" x14ac:dyDescent="0.2">
      <c r="B13" s="22"/>
      <c r="C13" s="22"/>
      <c r="G13" s="22"/>
      <c r="H13" s="22"/>
      <c r="I13" s="22"/>
    </row>
    <row r="14" spans="1:9" x14ac:dyDescent="0.2">
      <c r="B14" s="22"/>
      <c r="C14" s="22"/>
      <c r="G14" s="22"/>
      <c r="H14" s="22"/>
      <c r="I14" s="22"/>
    </row>
    <row r="15" spans="1:9" x14ac:dyDescent="0.2">
      <c r="B15" s="22"/>
      <c r="C15" s="22"/>
      <c r="G15" s="22"/>
      <c r="H15" s="22"/>
      <c r="I15" s="22"/>
    </row>
    <row r="16" spans="1:9" x14ac:dyDescent="0.2">
      <c r="B16" s="22"/>
      <c r="C16" s="22"/>
      <c r="G16" s="22"/>
      <c r="H16" s="22"/>
      <c r="I16" s="22"/>
    </row>
    <row r="17" spans="2:9" x14ac:dyDescent="0.2">
      <c r="B17" s="22"/>
      <c r="C17" s="22"/>
      <c r="G17" s="22"/>
      <c r="H17" s="22"/>
      <c r="I17" s="22"/>
    </row>
    <row r="18" spans="2:9" x14ac:dyDescent="0.2">
      <c r="B18" s="22"/>
      <c r="C18" s="22"/>
      <c r="G18" s="22"/>
      <c r="H18" s="22"/>
      <c r="I18" s="22"/>
    </row>
    <row r="19" spans="2:9" x14ac:dyDescent="0.2">
      <c r="B19" s="22"/>
      <c r="C19" s="22"/>
      <c r="G19" s="22"/>
      <c r="H19" s="22"/>
      <c r="I19" s="22"/>
    </row>
    <row r="20" spans="2:9" x14ac:dyDescent="0.2">
      <c r="B20" s="22"/>
      <c r="C20" s="22"/>
      <c r="G20" s="22"/>
      <c r="H20" s="22"/>
      <c r="I20" s="22"/>
    </row>
    <row r="21" spans="2:9" x14ac:dyDescent="0.2">
      <c r="B21" s="22"/>
      <c r="C21" s="22"/>
      <c r="G21" s="22"/>
      <c r="H21" s="22"/>
      <c r="I21" s="22"/>
    </row>
    <row r="22" spans="2:9" x14ac:dyDescent="0.2">
      <c r="B22" s="22"/>
      <c r="C22" s="22"/>
      <c r="G22" s="22"/>
      <c r="H22" s="22"/>
      <c r="I22" s="22"/>
    </row>
    <row r="23" spans="2:9" x14ac:dyDescent="0.2">
      <c r="B23" s="22"/>
      <c r="C23" s="22"/>
      <c r="G23" s="22"/>
      <c r="H23" s="22"/>
      <c r="I23" s="22"/>
    </row>
    <row r="24" spans="2:9" x14ac:dyDescent="0.2">
      <c r="B24" s="22"/>
      <c r="C24" s="22"/>
      <c r="G24" s="22"/>
      <c r="H24" s="22"/>
      <c r="I24" s="22"/>
    </row>
    <row r="25" spans="2:9" x14ac:dyDescent="0.2">
      <c r="B25" s="22"/>
      <c r="C25" s="22"/>
      <c r="G25" s="22"/>
      <c r="H25" s="22"/>
      <c r="I25" s="22"/>
    </row>
    <row r="26" spans="2:9" x14ac:dyDescent="0.2">
      <c r="B26" s="22"/>
      <c r="C26" s="22"/>
      <c r="G26" s="22"/>
      <c r="H26" s="22"/>
      <c r="I26" s="22"/>
    </row>
    <row r="27" spans="2:9" x14ac:dyDescent="0.2">
      <c r="B27" s="22"/>
      <c r="C27" s="22"/>
      <c r="G27" s="22"/>
      <c r="H27" s="22"/>
      <c r="I27" s="22"/>
    </row>
    <row r="28" spans="2:9" x14ac:dyDescent="0.2">
      <c r="B28" s="22"/>
      <c r="C28" s="22"/>
      <c r="G28" s="22"/>
      <c r="H28" s="22"/>
      <c r="I28" s="22"/>
    </row>
    <row r="29" spans="2:9" x14ac:dyDescent="0.2">
      <c r="B29" s="22"/>
      <c r="C29" s="22"/>
      <c r="G29" s="22"/>
      <c r="H29" s="22"/>
      <c r="I29" s="22"/>
    </row>
    <row r="30" spans="2:9" x14ac:dyDescent="0.2">
      <c r="B30" s="22"/>
      <c r="C30" s="22"/>
      <c r="G30" s="22"/>
      <c r="H30" s="22"/>
      <c r="I30" s="22"/>
    </row>
    <row r="31" spans="2:9" x14ac:dyDescent="0.2">
      <c r="B31" s="22"/>
      <c r="C31" s="22"/>
      <c r="G31" s="22"/>
      <c r="H31" s="22"/>
      <c r="I31" s="22"/>
    </row>
    <row r="32" spans="2:9" x14ac:dyDescent="0.2">
      <c r="B32" s="22"/>
      <c r="C32" s="22"/>
      <c r="G32" s="22"/>
      <c r="H32" s="22"/>
      <c r="I32" s="22"/>
    </row>
    <row r="33" spans="2:9" x14ac:dyDescent="0.2">
      <c r="B33" s="22"/>
      <c r="C33" s="22"/>
      <c r="G33" s="22"/>
      <c r="H33" s="22"/>
      <c r="I33" s="22"/>
    </row>
    <row r="34" spans="2:9" x14ac:dyDescent="0.2">
      <c r="B34" s="22"/>
      <c r="C34" s="22"/>
      <c r="G34" s="22"/>
      <c r="H34" s="22"/>
      <c r="I34" s="22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32"/>
  <sheetViews>
    <sheetView rightToLeft="1" view="pageBreakPreview" zoomScaleNormal="100" zoomScaleSheetLayoutView="100" workbookViewId="0">
      <selection activeCell="G19" sqref="G19:P20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9.140625" bestFit="1" customWidth="1"/>
    <col min="10" max="10" width="1.28515625" customWidth="1"/>
    <col min="11" max="11" width="17.28515625" bestFit="1" customWidth="1"/>
    <col min="12" max="12" width="1.28515625" customWidth="1"/>
    <col min="13" max="13" width="21" bestFit="1" customWidth="1"/>
    <col min="14" max="14" width="1.28515625" customWidth="1"/>
    <col min="15" max="15" width="19.28515625" bestFit="1" customWidth="1"/>
    <col min="16" max="16" width="2.7109375" bestFit="1" customWidth="1"/>
    <col min="17" max="17" width="18.5703125" bestFit="1" customWidth="1"/>
    <col min="18" max="18" width="1.28515625" customWidth="1"/>
    <col min="19" max="19" width="21" bestFit="1" customWidth="1"/>
    <col min="20" max="20" width="0.28515625" customWidth="1"/>
  </cols>
  <sheetData>
    <row r="1" spans="1:19" ht="29.1" customHeight="1" x14ac:dyDescent="0.2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19" ht="21.75" customHeight="1" x14ac:dyDescent="0.2">
      <c r="A2" s="115" t="s">
        <v>188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</row>
    <row r="3" spans="1:19" ht="21.75" customHeight="1" x14ac:dyDescent="0.2">
      <c r="A3" s="115" t="s">
        <v>2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</row>
    <row r="4" spans="1:19" ht="14.45" customHeight="1" x14ac:dyDescent="0.2"/>
    <row r="5" spans="1:19" ht="14.45" customHeight="1" x14ac:dyDescent="0.2">
      <c r="A5" s="116" t="s">
        <v>210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</row>
    <row r="6" spans="1:19" ht="14.45" customHeight="1" x14ac:dyDescent="0.2">
      <c r="A6" s="117" t="s">
        <v>65</v>
      </c>
      <c r="C6" s="117" t="s">
        <v>245</v>
      </c>
      <c r="D6" s="117"/>
      <c r="E6" s="117"/>
      <c r="F6" s="117"/>
      <c r="G6" s="117"/>
      <c r="I6" s="117" t="s">
        <v>207</v>
      </c>
      <c r="J6" s="117"/>
      <c r="K6" s="117"/>
      <c r="L6" s="117"/>
      <c r="M6" s="117"/>
      <c r="O6" s="117" t="s">
        <v>208</v>
      </c>
      <c r="P6" s="117"/>
      <c r="Q6" s="117"/>
      <c r="R6" s="117"/>
      <c r="S6" s="117"/>
    </row>
    <row r="7" spans="1:19" ht="42" x14ac:dyDescent="0.2">
      <c r="A7" s="117"/>
      <c r="C7" s="19" t="s">
        <v>246</v>
      </c>
      <c r="D7" s="3"/>
      <c r="E7" s="19" t="s">
        <v>247</v>
      </c>
      <c r="F7" s="3"/>
      <c r="G7" s="19" t="s">
        <v>248</v>
      </c>
      <c r="I7" s="19" t="s">
        <v>249</v>
      </c>
      <c r="J7" s="3"/>
      <c r="K7" s="19" t="s">
        <v>250</v>
      </c>
      <c r="L7" s="3"/>
      <c r="M7" s="19" t="s">
        <v>251</v>
      </c>
      <c r="O7" s="19" t="s">
        <v>249</v>
      </c>
      <c r="P7" s="3"/>
      <c r="Q7" s="19" t="s">
        <v>250</v>
      </c>
      <c r="R7" s="3"/>
      <c r="S7" s="19" t="s">
        <v>251</v>
      </c>
    </row>
    <row r="8" spans="1:19" ht="21.75" customHeight="1" x14ac:dyDescent="0.2">
      <c r="A8" s="5" t="s">
        <v>39</v>
      </c>
      <c r="C8" s="5" t="s">
        <v>252</v>
      </c>
      <c r="E8" s="6">
        <v>3200000</v>
      </c>
      <c r="G8" s="6">
        <v>1840</v>
      </c>
      <c r="I8" s="26">
        <v>5888000000</v>
      </c>
      <c r="J8" s="22"/>
      <c r="K8" s="27">
        <v>-28095433</v>
      </c>
      <c r="L8" s="22"/>
      <c r="M8" s="26">
        <f>I8+K8</f>
        <v>5859904567</v>
      </c>
      <c r="N8" s="22"/>
      <c r="O8" s="26">
        <v>5888000000</v>
      </c>
      <c r="P8" s="22"/>
      <c r="Q8" s="27">
        <v>-28095433</v>
      </c>
      <c r="R8" s="22"/>
      <c r="S8" s="26">
        <f>O8+Q8</f>
        <v>5859904567</v>
      </c>
    </row>
    <row r="9" spans="1:19" ht="21.75" customHeight="1" x14ac:dyDescent="0.2">
      <c r="A9" s="8" t="s">
        <v>28</v>
      </c>
      <c r="C9" s="8" t="s">
        <v>253</v>
      </c>
      <c r="E9" s="9">
        <v>1000000</v>
      </c>
      <c r="G9" s="9">
        <v>6928</v>
      </c>
      <c r="I9" s="27">
        <v>0</v>
      </c>
      <c r="J9" s="22"/>
      <c r="K9" s="27">
        <v>0</v>
      </c>
      <c r="L9" s="22"/>
      <c r="M9" s="27">
        <f>I9+K9</f>
        <v>0</v>
      </c>
      <c r="N9" s="22"/>
      <c r="O9" s="27">
        <v>6928000000</v>
      </c>
      <c r="P9" s="22"/>
      <c r="Q9" s="27">
        <v>-334205997</v>
      </c>
      <c r="R9" s="22"/>
      <c r="S9" s="27">
        <f>O9+Q9</f>
        <v>6593794003</v>
      </c>
    </row>
    <row r="10" spans="1:19" ht="21.75" customHeight="1" x14ac:dyDescent="0.2">
      <c r="A10" s="8" t="s">
        <v>22</v>
      </c>
      <c r="C10" s="8" t="s">
        <v>252</v>
      </c>
      <c r="E10" s="9">
        <v>5238672</v>
      </c>
      <c r="G10" s="9">
        <v>740</v>
      </c>
      <c r="I10" s="27">
        <v>3876617280</v>
      </c>
      <c r="J10" s="22"/>
      <c r="K10" s="27">
        <v>-120903127</v>
      </c>
      <c r="L10" s="22"/>
      <c r="M10" s="27">
        <f t="shared" ref="M10:M15" si="0">I10+K10</f>
        <v>3755714153</v>
      </c>
      <c r="N10" s="22"/>
      <c r="O10" s="27">
        <v>3876617280</v>
      </c>
      <c r="P10" s="22"/>
      <c r="Q10" s="27">
        <v>-120903127</v>
      </c>
      <c r="R10" s="22"/>
      <c r="S10" s="27">
        <f t="shared" ref="S10:S15" si="1">O10+Q10</f>
        <v>3755714153</v>
      </c>
    </row>
    <row r="11" spans="1:19" ht="21.75" customHeight="1" x14ac:dyDescent="0.2">
      <c r="A11" s="8" t="s">
        <v>29</v>
      </c>
      <c r="C11" s="8" t="s">
        <v>7</v>
      </c>
      <c r="E11" s="9">
        <v>3751000</v>
      </c>
      <c r="G11" s="9">
        <v>487</v>
      </c>
      <c r="I11" s="27">
        <v>1826737000</v>
      </c>
      <c r="J11" s="22"/>
      <c r="K11" s="27">
        <v>-97141656</v>
      </c>
      <c r="L11" s="22"/>
      <c r="M11" s="27">
        <f t="shared" si="0"/>
        <v>1729595344</v>
      </c>
      <c r="N11" s="22"/>
      <c r="O11" s="27">
        <v>1826737000</v>
      </c>
      <c r="P11" s="22"/>
      <c r="Q11" s="27">
        <v>-97141656</v>
      </c>
      <c r="R11" s="22"/>
      <c r="S11" s="27">
        <f t="shared" si="1"/>
        <v>1729595344</v>
      </c>
    </row>
    <row r="12" spans="1:19" ht="21.75" customHeight="1" x14ac:dyDescent="0.2">
      <c r="A12" s="8" t="s">
        <v>59</v>
      </c>
      <c r="C12" s="8" t="s">
        <v>253</v>
      </c>
      <c r="E12" s="9">
        <v>303003995</v>
      </c>
      <c r="G12" s="9">
        <v>93</v>
      </c>
      <c r="I12" s="27">
        <v>0</v>
      </c>
      <c r="J12" s="22"/>
      <c r="K12" s="27">
        <v>0</v>
      </c>
      <c r="L12" s="22"/>
      <c r="M12" s="27">
        <f t="shared" si="0"/>
        <v>0</v>
      </c>
      <c r="N12" s="22"/>
      <c r="O12" s="27">
        <v>28179371535</v>
      </c>
      <c r="P12" s="22"/>
      <c r="Q12" s="27">
        <v>-987116121</v>
      </c>
      <c r="R12" s="22"/>
      <c r="S12" s="27">
        <f t="shared" si="1"/>
        <v>27192255414</v>
      </c>
    </row>
    <row r="13" spans="1:19" ht="21.75" customHeight="1" x14ac:dyDescent="0.2">
      <c r="A13" s="8" t="s">
        <v>25</v>
      </c>
      <c r="C13" s="8" t="s">
        <v>254</v>
      </c>
      <c r="E13" s="9">
        <v>980000</v>
      </c>
      <c r="G13" s="9">
        <v>6000</v>
      </c>
      <c r="I13" s="27">
        <v>5880000000</v>
      </c>
      <c r="J13" s="22"/>
      <c r="K13" s="27">
        <v>-265349902</v>
      </c>
      <c r="L13" s="22"/>
      <c r="M13" s="27">
        <f t="shared" si="0"/>
        <v>5614650098</v>
      </c>
      <c r="N13" s="22"/>
      <c r="O13" s="27">
        <v>5880000000</v>
      </c>
      <c r="P13" s="22"/>
      <c r="Q13" s="27">
        <v>-265349902</v>
      </c>
      <c r="R13" s="22"/>
      <c r="S13" s="27">
        <f t="shared" si="1"/>
        <v>5614650098</v>
      </c>
    </row>
    <row r="14" spans="1:19" ht="21.75" customHeight="1" x14ac:dyDescent="0.2">
      <c r="A14" s="8" t="s">
        <v>58</v>
      </c>
      <c r="C14" s="8" t="s">
        <v>252</v>
      </c>
      <c r="E14" s="9">
        <v>5872208</v>
      </c>
      <c r="G14" s="9">
        <v>800</v>
      </c>
      <c r="I14" s="27">
        <v>4697766400</v>
      </c>
      <c r="J14" s="22"/>
      <c r="K14" s="27">
        <v>-362280342</v>
      </c>
      <c r="L14" s="22"/>
      <c r="M14" s="27">
        <f t="shared" si="0"/>
        <v>4335486058</v>
      </c>
      <c r="N14" s="22"/>
      <c r="O14" s="27">
        <v>4697766400</v>
      </c>
      <c r="P14" s="22"/>
      <c r="Q14" s="27">
        <v>-362280342</v>
      </c>
      <c r="R14" s="22"/>
      <c r="S14" s="27">
        <f t="shared" si="1"/>
        <v>4335486058</v>
      </c>
    </row>
    <row r="15" spans="1:19" ht="21.75" customHeight="1" x14ac:dyDescent="0.2">
      <c r="A15" s="11" t="s">
        <v>19</v>
      </c>
      <c r="C15" s="11" t="s">
        <v>252</v>
      </c>
      <c r="E15" s="13">
        <v>1675000</v>
      </c>
      <c r="G15" s="13">
        <v>170</v>
      </c>
      <c r="I15" s="28">
        <v>284750000</v>
      </c>
      <c r="J15" s="22"/>
      <c r="K15" s="27">
        <v>-21126030</v>
      </c>
      <c r="L15" s="22"/>
      <c r="M15" s="27">
        <f t="shared" si="0"/>
        <v>263623970</v>
      </c>
      <c r="N15" s="22"/>
      <c r="O15" s="28">
        <v>284750000</v>
      </c>
      <c r="P15" s="22"/>
      <c r="Q15" s="27">
        <v>-21126030</v>
      </c>
      <c r="R15" s="22"/>
      <c r="S15" s="27">
        <f t="shared" si="1"/>
        <v>263623970</v>
      </c>
    </row>
    <row r="16" spans="1:19" ht="21.75" customHeight="1" thickBot="1" x14ac:dyDescent="0.25">
      <c r="A16" s="15" t="s">
        <v>63</v>
      </c>
      <c r="C16" s="16"/>
      <c r="E16" s="16"/>
      <c r="G16" s="16"/>
      <c r="I16" s="29">
        <f>SUM(I8:I15)</f>
        <v>22453870680</v>
      </c>
      <c r="J16" s="22"/>
      <c r="K16" s="29">
        <f>SUM(K8:K15)</f>
        <v>-894896490</v>
      </c>
      <c r="L16" s="22"/>
      <c r="M16" s="29">
        <f>SUM(M8:M15)</f>
        <v>21558974190</v>
      </c>
      <c r="N16" s="22"/>
      <c r="O16" s="29">
        <f t="shared" ref="O16" si="2">SUM(O8:O15)</f>
        <v>57561242215</v>
      </c>
      <c r="P16" s="22"/>
      <c r="Q16" s="29">
        <f>SUM(Q8:Q15)</f>
        <v>-2216218608</v>
      </c>
      <c r="R16" s="22"/>
      <c r="S16" s="29">
        <f>SUM(S8:S15)</f>
        <v>55345023607</v>
      </c>
    </row>
    <row r="17" spans="10:10" s="22" customFormat="1" ht="13.5" thickTop="1" x14ac:dyDescent="0.2"/>
    <row r="18" spans="10:10" s="22" customFormat="1" x14ac:dyDescent="0.2"/>
    <row r="19" spans="10:10" s="22" customFormat="1" x14ac:dyDescent="0.2"/>
    <row r="20" spans="10:10" s="22" customFormat="1" x14ac:dyDescent="0.2"/>
    <row r="21" spans="10:10" s="22" customFormat="1" x14ac:dyDescent="0.2"/>
    <row r="22" spans="10:10" s="22" customFormat="1" x14ac:dyDescent="0.2"/>
    <row r="23" spans="10:10" s="22" customFormat="1" x14ac:dyDescent="0.2"/>
    <row r="24" spans="10:10" s="22" customFormat="1" x14ac:dyDescent="0.2"/>
    <row r="25" spans="10:10" s="22" customFormat="1" x14ac:dyDescent="0.2"/>
    <row r="26" spans="10:10" s="22" customFormat="1" x14ac:dyDescent="0.2"/>
    <row r="27" spans="10:10" x14ac:dyDescent="0.2">
      <c r="J27" s="20"/>
    </row>
    <row r="28" spans="10:10" x14ac:dyDescent="0.2">
      <c r="J28" s="20"/>
    </row>
    <row r="29" spans="10:10" x14ac:dyDescent="0.2">
      <c r="J29" s="20"/>
    </row>
    <row r="30" spans="10:10" x14ac:dyDescent="0.2">
      <c r="J30" s="20"/>
    </row>
    <row r="31" spans="10:10" x14ac:dyDescent="0.2">
      <c r="J31" s="20"/>
    </row>
    <row r="32" spans="10:10" x14ac:dyDescent="0.2">
      <c r="J32" s="20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0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37"/>
  <sheetViews>
    <sheetView rightToLeft="1" view="pageBreakPreview" topLeftCell="A10" zoomScaleNormal="100" zoomScaleSheetLayoutView="100" workbookViewId="0">
      <selection activeCell="H31" sqref="H31:R33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21.42578125" bestFit="1" customWidth="1"/>
    <col min="11" max="11" width="1.28515625" customWidth="1"/>
    <col min="12" max="12" width="10.42578125" customWidth="1"/>
    <col min="13" max="13" width="1.28515625" customWidth="1"/>
    <col min="14" max="14" width="21.42578125" bestFit="1" customWidth="1"/>
    <col min="15" max="15" width="1.28515625" customWidth="1"/>
    <col min="16" max="16" width="22.42578125" bestFit="1" customWidth="1"/>
    <col min="17" max="17" width="1.28515625" customWidth="1"/>
    <col min="18" max="18" width="10.42578125" customWidth="1"/>
    <col min="19" max="19" width="1.28515625" customWidth="1"/>
    <col min="20" max="20" width="22" bestFit="1" customWidth="1"/>
    <col min="21" max="21" width="0.28515625" customWidth="1"/>
  </cols>
  <sheetData>
    <row r="1" spans="1:20" ht="29.1" customHeight="1" x14ac:dyDescent="0.2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</row>
    <row r="2" spans="1:20" ht="21.75" customHeight="1" x14ac:dyDescent="0.2">
      <c r="A2" s="115" t="s">
        <v>188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</row>
    <row r="3" spans="1:20" ht="21.75" customHeight="1" x14ac:dyDescent="0.2">
      <c r="A3" s="115" t="s">
        <v>2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</row>
    <row r="4" spans="1:20" ht="14.45" customHeight="1" x14ac:dyDescent="0.2"/>
    <row r="5" spans="1:20" ht="14.45" customHeight="1" x14ac:dyDescent="0.2">
      <c r="A5" s="116" t="s">
        <v>255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</row>
    <row r="6" spans="1:20" ht="14.45" customHeight="1" x14ac:dyDescent="0.2">
      <c r="A6" s="117" t="s">
        <v>191</v>
      </c>
      <c r="J6" s="117" t="s">
        <v>207</v>
      </c>
      <c r="K6" s="117"/>
      <c r="L6" s="117"/>
      <c r="M6" s="117"/>
      <c r="N6" s="117"/>
      <c r="P6" s="117" t="s">
        <v>208</v>
      </c>
      <c r="Q6" s="117"/>
      <c r="R6" s="117"/>
      <c r="S6" s="117"/>
      <c r="T6" s="117"/>
    </row>
    <row r="7" spans="1:20" ht="29.1" customHeight="1" x14ac:dyDescent="0.2">
      <c r="A7" s="117"/>
      <c r="C7" s="18" t="s">
        <v>256</v>
      </c>
      <c r="E7" s="147" t="s">
        <v>104</v>
      </c>
      <c r="F7" s="147"/>
      <c r="H7" s="18" t="s">
        <v>257</v>
      </c>
      <c r="J7" s="19" t="s">
        <v>258</v>
      </c>
      <c r="K7" s="3"/>
      <c r="L7" s="19" t="s">
        <v>250</v>
      </c>
      <c r="M7" s="3"/>
      <c r="N7" s="19" t="s">
        <v>259</v>
      </c>
      <c r="P7" s="19" t="s">
        <v>258</v>
      </c>
      <c r="Q7" s="3"/>
      <c r="R7" s="19" t="s">
        <v>250</v>
      </c>
      <c r="S7" s="3"/>
      <c r="T7" s="19" t="s">
        <v>259</v>
      </c>
    </row>
    <row r="8" spans="1:20" ht="21.75" customHeight="1" x14ac:dyDescent="0.2">
      <c r="A8" s="5" t="s">
        <v>155</v>
      </c>
      <c r="C8" s="3"/>
      <c r="E8" s="5" t="s">
        <v>157</v>
      </c>
      <c r="F8" s="3"/>
      <c r="H8" s="7">
        <v>23</v>
      </c>
      <c r="J8" s="26">
        <v>5283443752</v>
      </c>
      <c r="K8" s="22"/>
      <c r="L8" s="26">
        <v>0</v>
      </c>
      <c r="M8" s="22"/>
      <c r="N8" s="26">
        <v>5283443752</v>
      </c>
      <c r="O8" s="22"/>
      <c r="P8" s="26">
        <v>5283443752</v>
      </c>
      <c r="Q8" s="22"/>
      <c r="R8" s="26">
        <v>0</v>
      </c>
      <c r="S8" s="22"/>
      <c r="T8" s="26">
        <v>5283443752</v>
      </c>
    </row>
    <row r="9" spans="1:20" ht="21.75" customHeight="1" x14ac:dyDescent="0.2">
      <c r="A9" s="8" t="s">
        <v>116</v>
      </c>
      <c r="E9" s="8" t="s">
        <v>118</v>
      </c>
      <c r="H9" s="10">
        <v>23</v>
      </c>
      <c r="J9" s="27">
        <v>29008490641</v>
      </c>
      <c r="K9" s="22"/>
      <c r="L9" s="27">
        <v>0</v>
      </c>
      <c r="M9" s="22"/>
      <c r="N9" s="27">
        <v>29008490641</v>
      </c>
      <c r="O9" s="22"/>
      <c r="P9" s="27">
        <v>76273712002</v>
      </c>
      <c r="Q9" s="22"/>
      <c r="R9" s="27">
        <v>0</v>
      </c>
      <c r="S9" s="22"/>
      <c r="T9" s="27">
        <v>76273712002</v>
      </c>
    </row>
    <row r="10" spans="1:20" ht="21.75" customHeight="1" x14ac:dyDescent="0.2">
      <c r="A10" s="8" t="s">
        <v>119</v>
      </c>
      <c r="E10" s="8" t="s">
        <v>121</v>
      </c>
      <c r="H10" s="10">
        <v>23</v>
      </c>
      <c r="J10" s="27">
        <v>55942751041</v>
      </c>
      <c r="K10" s="22"/>
      <c r="L10" s="27">
        <v>0</v>
      </c>
      <c r="M10" s="22"/>
      <c r="N10" s="27">
        <v>55942751041</v>
      </c>
      <c r="O10" s="22"/>
      <c r="P10" s="27">
        <v>207587783456</v>
      </c>
      <c r="Q10" s="22"/>
      <c r="R10" s="27">
        <v>0</v>
      </c>
      <c r="S10" s="22"/>
      <c r="T10" s="27">
        <v>207587783456</v>
      </c>
    </row>
    <row r="11" spans="1:20" ht="21.75" customHeight="1" x14ac:dyDescent="0.2">
      <c r="A11" s="8" t="s">
        <v>152</v>
      </c>
      <c r="E11" s="8" t="s">
        <v>154</v>
      </c>
      <c r="H11" s="10">
        <v>23</v>
      </c>
      <c r="J11" s="27">
        <v>45501897227</v>
      </c>
      <c r="K11" s="22"/>
      <c r="L11" s="27">
        <v>0</v>
      </c>
      <c r="M11" s="22"/>
      <c r="N11" s="27">
        <v>45501897227</v>
      </c>
      <c r="O11" s="22"/>
      <c r="P11" s="27">
        <v>173073282661</v>
      </c>
      <c r="Q11" s="22"/>
      <c r="R11" s="27">
        <v>0</v>
      </c>
      <c r="S11" s="22"/>
      <c r="T11" s="27">
        <v>173073282661</v>
      </c>
    </row>
    <row r="12" spans="1:20" ht="21.75" customHeight="1" x14ac:dyDescent="0.2">
      <c r="A12" s="8" t="s">
        <v>113</v>
      </c>
      <c r="E12" s="8" t="s">
        <v>115</v>
      </c>
      <c r="H12" s="10">
        <v>26</v>
      </c>
      <c r="J12" s="27">
        <v>60997060936</v>
      </c>
      <c r="K12" s="22"/>
      <c r="L12" s="27">
        <v>0</v>
      </c>
      <c r="M12" s="22"/>
      <c r="N12" s="27">
        <v>60997060936</v>
      </c>
      <c r="O12" s="22"/>
      <c r="P12" s="27">
        <v>249173626410</v>
      </c>
      <c r="Q12" s="22"/>
      <c r="R12" s="27">
        <v>0</v>
      </c>
      <c r="S12" s="22"/>
      <c r="T12" s="27">
        <v>249173626410</v>
      </c>
    </row>
    <row r="13" spans="1:20" ht="21.75" customHeight="1" x14ac:dyDescent="0.2">
      <c r="A13" s="8" t="s">
        <v>149</v>
      </c>
      <c r="E13" s="8" t="s">
        <v>151</v>
      </c>
      <c r="H13" s="10">
        <v>23</v>
      </c>
      <c r="J13" s="27">
        <v>49122171555</v>
      </c>
      <c r="K13" s="22"/>
      <c r="L13" s="27">
        <v>0</v>
      </c>
      <c r="M13" s="22"/>
      <c r="N13" s="27">
        <v>49122171555</v>
      </c>
      <c r="O13" s="22"/>
      <c r="P13" s="27">
        <v>326225213026</v>
      </c>
      <c r="Q13" s="22"/>
      <c r="R13" s="27">
        <v>0</v>
      </c>
      <c r="S13" s="22"/>
      <c r="T13" s="27">
        <v>326225213026</v>
      </c>
    </row>
    <row r="14" spans="1:20" ht="21.75" customHeight="1" x14ac:dyDescent="0.2">
      <c r="A14" s="8" t="s">
        <v>158</v>
      </c>
      <c r="E14" s="8" t="s">
        <v>160</v>
      </c>
      <c r="H14" s="10">
        <v>23</v>
      </c>
      <c r="J14" s="27">
        <v>2325804145</v>
      </c>
      <c r="K14" s="22"/>
      <c r="L14" s="27">
        <v>0</v>
      </c>
      <c r="M14" s="22"/>
      <c r="N14" s="27">
        <v>2325804145</v>
      </c>
      <c r="O14" s="22"/>
      <c r="P14" s="27">
        <v>2325804145</v>
      </c>
      <c r="Q14" s="22"/>
      <c r="R14" s="27">
        <v>0</v>
      </c>
      <c r="S14" s="22"/>
      <c r="T14" s="27">
        <v>2325804145</v>
      </c>
    </row>
    <row r="15" spans="1:20" ht="21.75" customHeight="1" x14ac:dyDescent="0.2">
      <c r="A15" s="8" t="s">
        <v>146</v>
      </c>
      <c r="E15" s="8" t="s">
        <v>148</v>
      </c>
      <c r="H15" s="10">
        <v>23</v>
      </c>
      <c r="J15" s="27">
        <v>27364945160</v>
      </c>
      <c r="K15" s="22"/>
      <c r="L15" s="27">
        <v>0</v>
      </c>
      <c r="M15" s="22"/>
      <c r="N15" s="27">
        <v>27364945160</v>
      </c>
      <c r="O15" s="22"/>
      <c r="P15" s="27">
        <v>106191237880</v>
      </c>
      <c r="Q15" s="22"/>
      <c r="R15" s="27">
        <v>0</v>
      </c>
      <c r="S15" s="22"/>
      <c r="T15" s="27">
        <v>106191237880</v>
      </c>
    </row>
    <row r="16" spans="1:20" ht="21.75" customHeight="1" x14ac:dyDescent="0.2">
      <c r="A16" s="8" t="s">
        <v>143</v>
      </c>
      <c r="E16" s="8" t="s">
        <v>145</v>
      </c>
      <c r="H16" s="10">
        <v>23</v>
      </c>
      <c r="J16" s="27">
        <v>52896354043</v>
      </c>
      <c r="K16" s="22"/>
      <c r="L16" s="27">
        <v>0</v>
      </c>
      <c r="M16" s="22"/>
      <c r="N16" s="27">
        <v>52896354043</v>
      </c>
      <c r="O16" s="22"/>
      <c r="P16" s="27">
        <v>202591642602</v>
      </c>
      <c r="Q16" s="22"/>
      <c r="R16" s="27">
        <v>0</v>
      </c>
      <c r="S16" s="22"/>
      <c r="T16" s="27">
        <v>202591642602</v>
      </c>
    </row>
    <row r="17" spans="1:20" ht="21.75" customHeight="1" x14ac:dyDescent="0.2">
      <c r="A17" s="8" t="s">
        <v>140</v>
      </c>
      <c r="E17" s="8" t="s">
        <v>142</v>
      </c>
      <c r="H17" s="10">
        <v>23</v>
      </c>
      <c r="J17" s="27">
        <v>21625262003</v>
      </c>
      <c r="K17" s="22"/>
      <c r="L17" s="27">
        <v>0</v>
      </c>
      <c r="M17" s="22"/>
      <c r="N17" s="27">
        <v>21625262003</v>
      </c>
      <c r="O17" s="22"/>
      <c r="P17" s="27">
        <v>81572679662</v>
      </c>
      <c r="Q17" s="22"/>
      <c r="R17" s="27">
        <v>0</v>
      </c>
      <c r="S17" s="22"/>
      <c r="T17" s="27">
        <v>81572679662</v>
      </c>
    </row>
    <row r="18" spans="1:20" ht="21.75" customHeight="1" x14ac:dyDescent="0.2">
      <c r="A18" s="8" t="s">
        <v>137</v>
      </c>
      <c r="E18" s="8" t="s">
        <v>139</v>
      </c>
      <c r="H18" s="10">
        <v>23</v>
      </c>
      <c r="J18" s="27">
        <v>4474772115</v>
      </c>
      <c r="K18" s="22"/>
      <c r="L18" s="27">
        <v>0</v>
      </c>
      <c r="M18" s="22"/>
      <c r="N18" s="27">
        <v>4474772115</v>
      </c>
      <c r="O18" s="22"/>
      <c r="P18" s="27">
        <v>16939439611</v>
      </c>
      <c r="Q18" s="22"/>
      <c r="R18" s="27">
        <v>0</v>
      </c>
      <c r="S18" s="22"/>
      <c r="T18" s="27">
        <v>16939439611</v>
      </c>
    </row>
    <row r="19" spans="1:20" ht="21.75" customHeight="1" x14ac:dyDescent="0.2">
      <c r="A19" s="8" t="s">
        <v>125</v>
      </c>
      <c r="E19" s="8" t="s">
        <v>127</v>
      </c>
      <c r="H19" s="10">
        <v>23</v>
      </c>
      <c r="J19" s="27">
        <v>28952477231</v>
      </c>
      <c r="K19" s="22"/>
      <c r="L19" s="27">
        <v>0</v>
      </c>
      <c r="M19" s="22"/>
      <c r="N19" s="27">
        <v>28952477231</v>
      </c>
      <c r="O19" s="22"/>
      <c r="P19" s="27">
        <v>115851147945</v>
      </c>
      <c r="Q19" s="22"/>
      <c r="R19" s="27">
        <v>0</v>
      </c>
      <c r="S19" s="22"/>
      <c r="T19" s="27">
        <v>115851147945</v>
      </c>
    </row>
    <row r="20" spans="1:20" ht="21.75" customHeight="1" x14ac:dyDescent="0.2">
      <c r="A20" s="8" t="s">
        <v>134</v>
      </c>
      <c r="E20" s="8" t="s">
        <v>136</v>
      </c>
      <c r="H20" s="10">
        <v>23</v>
      </c>
      <c r="J20" s="27">
        <v>10988431636</v>
      </c>
      <c r="K20" s="22"/>
      <c r="L20" s="27">
        <v>0</v>
      </c>
      <c r="M20" s="22"/>
      <c r="N20" s="27">
        <v>10988431636</v>
      </c>
      <c r="O20" s="22"/>
      <c r="P20" s="27">
        <v>42883200108</v>
      </c>
      <c r="Q20" s="22"/>
      <c r="R20" s="27">
        <v>0</v>
      </c>
      <c r="S20" s="22"/>
      <c r="T20" s="27">
        <v>42883200108</v>
      </c>
    </row>
    <row r="21" spans="1:20" ht="21.75" customHeight="1" x14ac:dyDescent="0.2">
      <c r="A21" s="8" t="s">
        <v>131</v>
      </c>
      <c r="E21" s="8" t="s">
        <v>133</v>
      </c>
      <c r="H21" s="10">
        <v>23</v>
      </c>
      <c r="J21" s="27">
        <v>4690447367</v>
      </c>
      <c r="K21" s="22"/>
      <c r="L21" s="27">
        <v>0</v>
      </c>
      <c r="M21" s="22"/>
      <c r="N21" s="27">
        <v>4690447367</v>
      </c>
      <c r="O21" s="22"/>
      <c r="P21" s="27">
        <v>26168537661</v>
      </c>
      <c r="Q21" s="22"/>
      <c r="R21" s="27">
        <v>0</v>
      </c>
      <c r="S21" s="22"/>
      <c r="T21" s="27">
        <v>26168537661</v>
      </c>
    </row>
    <row r="22" spans="1:20" ht="21.75" customHeight="1" x14ac:dyDescent="0.2">
      <c r="A22" s="8" t="s">
        <v>227</v>
      </c>
      <c r="E22" s="8" t="s">
        <v>260</v>
      </c>
      <c r="H22" s="10">
        <v>23</v>
      </c>
      <c r="J22" s="27">
        <v>0</v>
      </c>
      <c r="K22" s="22"/>
      <c r="L22" s="27">
        <v>0</v>
      </c>
      <c r="M22" s="22"/>
      <c r="N22" s="27">
        <v>0</v>
      </c>
      <c r="O22" s="22"/>
      <c r="P22" s="27">
        <v>13037526362</v>
      </c>
      <c r="Q22" s="22"/>
      <c r="R22" s="27">
        <v>0</v>
      </c>
      <c r="S22" s="22"/>
      <c r="T22" s="27">
        <v>13037526362</v>
      </c>
    </row>
    <row r="23" spans="1:20" ht="21.75" customHeight="1" x14ac:dyDescent="0.2">
      <c r="A23" s="8" t="s">
        <v>122</v>
      </c>
      <c r="E23" s="8" t="s">
        <v>124</v>
      </c>
      <c r="H23" s="10">
        <v>23</v>
      </c>
      <c r="J23" s="27">
        <v>13815904927</v>
      </c>
      <c r="K23" s="22"/>
      <c r="L23" s="27">
        <v>0</v>
      </c>
      <c r="M23" s="22"/>
      <c r="N23" s="27">
        <v>13815904927</v>
      </c>
      <c r="O23" s="22"/>
      <c r="P23" s="27">
        <v>56287122429</v>
      </c>
      <c r="Q23" s="22"/>
      <c r="R23" s="27">
        <v>0</v>
      </c>
      <c r="S23" s="22"/>
      <c r="T23" s="27">
        <v>56287122429</v>
      </c>
    </row>
    <row r="24" spans="1:20" ht="21.75" customHeight="1" x14ac:dyDescent="0.2">
      <c r="A24" s="8" t="s">
        <v>128</v>
      </c>
      <c r="E24" s="8" t="s">
        <v>130</v>
      </c>
      <c r="H24" s="10">
        <v>18</v>
      </c>
      <c r="J24" s="27">
        <v>22886864218</v>
      </c>
      <c r="K24" s="22"/>
      <c r="L24" s="27">
        <v>0</v>
      </c>
      <c r="M24" s="22"/>
      <c r="N24" s="27">
        <v>22886864218</v>
      </c>
      <c r="O24" s="22"/>
      <c r="P24" s="27">
        <v>91296158972</v>
      </c>
      <c r="Q24" s="22"/>
      <c r="R24" s="27">
        <v>0</v>
      </c>
      <c r="S24" s="22"/>
      <c r="T24" s="27">
        <v>91296158972</v>
      </c>
    </row>
    <row r="25" spans="1:20" ht="21.75" customHeight="1" x14ac:dyDescent="0.2">
      <c r="A25" s="8" t="s">
        <v>106</v>
      </c>
      <c r="E25" s="8" t="s">
        <v>109</v>
      </c>
      <c r="H25" s="10">
        <v>19</v>
      </c>
      <c r="J25" s="27">
        <v>199234666956</v>
      </c>
      <c r="K25" s="22"/>
      <c r="L25" s="27">
        <v>0</v>
      </c>
      <c r="M25" s="22"/>
      <c r="N25" s="27">
        <v>199234666956</v>
      </c>
      <c r="O25" s="22"/>
      <c r="P25" s="27">
        <v>692869384486</v>
      </c>
      <c r="Q25" s="22"/>
      <c r="R25" s="27">
        <v>0</v>
      </c>
      <c r="S25" s="22"/>
      <c r="T25" s="27">
        <v>692869384486</v>
      </c>
    </row>
    <row r="26" spans="1:20" ht="21.75" customHeight="1" x14ac:dyDescent="0.2">
      <c r="A26" s="8" t="s">
        <v>226</v>
      </c>
      <c r="E26" s="8" t="s">
        <v>261</v>
      </c>
      <c r="H26" s="10">
        <v>19</v>
      </c>
      <c r="J26" s="27">
        <v>0</v>
      </c>
      <c r="K26" s="22"/>
      <c r="L26" s="27">
        <v>0</v>
      </c>
      <c r="M26" s="22"/>
      <c r="N26" s="27">
        <v>0</v>
      </c>
      <c r="O26" s="22"/>
      <c r="P26" s="27">
        <v>84104305419</v>
      </c>
      <c r="Q26" s="22"/>
      <c r="R26" s="27">
        <v>0</v>
      </c>
      <c r="S26" s="22"/>
      <c r="T26" s="27">
        <v>84104305419</v>
      </c>
    </row>
    <row r="27" spans="1:20" ht="21.75" customHeight="1" x14ac:dyDescent="0.2">
      <c r="A27" s="11" t="s">
        <v>309</v>
      </c>
      <c r="C27" s="12"/>
      <c r="E27" s="11"/>
      <c r="H27" s="14"/>
      <c r="J27" s="28">
        <v>3830229180</v>
      </c>
      <c r="K27" s="22"/>
      <c r="L27" s="28">
        <v>0</v>
      </c>
      <c r="M27" s="22"/>
      <c r="N27" s="28">
        <f>J27+L27</f>
        <v>3830229180</v>
      </c>
      <c r="O27" s="22"/>
      <c r="P27" s="28">
        <v>15320916720</v>
      </c>
      <c r="Q27" s="22"/>
      <c r="R27" s="28">
        <v>0</v>
      </c>
      <c r="S27" s="22"/>
      <c r="T27" s="28">
        <f>P27+R27</f>
        <v>15320916720</v>
      </c>
    </row>
    <row r="28" spans="1:20" s="22" customFormat="1" ht="21.75" customHeight="1" thickBot="1" x14ac:dyDescent="0.25">
      <c r="A28" s="95" t="s">
        <v>63</v>
      </c>
      <c r="C28" s="29"/>
      <c r="E28" s="29"/>
      <c r="H28" s="29"/>
      <c r="J28" s="29">
        <f>SUM(J8:J27)</f>
        <v>638941974133</v>
      </c>
      <c r="L28" s="29">
        <f>SUM(L8:L27)</f>
        <v>0</v>
      </c>
      <c r="N28" s="29">
        <f>SUM(N8:N27)</f>
        <v>638941974133</v>
      </c>
      <c r="P28" s="29">
        <f>SUM(P8:P27)</f>
        <v>2585056165309</v>
      </c>
      <c r="R28" s="29">
        <f>SUM(R8:R27)</f>
        <v>0</v>
      </c>
      <c r="T28" s="29">
        <f>SUM(T8:T27)</f>
        <v>2585056165309</v>
      </c>
    </row>
    <row r="29" spans="1:20" s="22" customFormat="1" x14ac:dyDescent="0.2"/>
    <row r="30" spans="1:20" s="22" customFormat="1" x14ac:dyDescent="0.2"/>
    <row r="31" spans="1:20" s="22" customFormat="1" x14ac:dyDescent="0.2"/>
    <row r="32" spans="1:20" s="22" customFormat="1" x14ac:dyDescent="0.2"/>
    <row r="33" spans="1:1" s="22" customFormat="1" x14ac:dyDescent="0.2"/>
    <row r="34" spans="1:1" s="22" customFormat="1" x14ac:dyDescent="0.2">
      <c r="A34" s="108"/>
    </row>
    <row r="35" spans="1:1" s="22" customFormat="1" x14ac:dyDescent="0.2"/>
    <row r="36" spans="1:1" s="22" customFormat="1" x14ac:dyDescent="0.2"/>
    <row r="37" spans="1:1" s="22" customFormat="1" x14ac:dyDescent="0.2"/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scale="62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7"/>
  <sheetViews>
    <sheetView rightToLeft="1" view="pageBreakPreview" zoomScaleNormal="100" zoomScaleSheetLayoutView="100" workbookViewId="0">
      <selection activeCell="A21" sqref="A21:I24"/>
    </sheetView>
  </sheetViews>
  <sheetFormatPr defaultRowHeight="12.75" x14ac:dyDescent="0.2"/>
  <cols>
    <col min="1" max="1" width="39" customWidth="1"/>
    <col min="2" max="2" width="1.28515625" customWidth="1"/>
    <col min="3" max="3" width="22.85546875" bestFit="1" customWidth="1"/>
    <col min="4" max="4" width="1.28515625" customWidth="1"/>
    <col min="5" max="5" width="19.5703125" bestFit="1" customWidth="1"/>
    <col min="6" max="6" width="1.28515625" customWidth="1"/>
    <col min="7" max="7" width="22" bestFit="1" customWidth="1"/>
    <col min="8" max="8" width="1.28515625" customWidth="1"/>
    <col min="9" max="9" width="22.5703125" bestFit="1" customWidth="1"/>
    <col min="10" max="10" width="1.28515625" customWidth="1"/>
    <col min="11" max="11" width="18.85546875" bestFit="1" customWidth="1"/>
    <col min="12" max="12" width="1.28515625" customWidth="1"/>
    <col min="13" max="13" width="21.85546875" bestFit="1" customWidth="1"/>
    <col min="14" max="14" width="1.85546875" customWidth="1"/>
  </cols>
  <sheetData>
    <row r="1" spans="1:13" ht="29.1" customHeight="1" x14ac:dyDescent="0.2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</row>
    <row r="2" spans="1:13" ht="21.75" customHeight="1" x14ac:dyDescent="0.2">
      <c r="A2" s="115" t="s">
        <v>188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</row>
    <row r="3" spans="1:13" ht="21.75" customHeight="1" x14ac:dyDescent="0.2">
      <c r="A3" s="115" t="s">
        <v>2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</row>
    <row r="4" spans="1:13" ht="14.45" customHeight="1" x14ac:dyDescent="0.2"/>
    <row r="5" spans="1:13" ht="14.45" customHeight="1" x14ac:dyDescent="0.2">
      <c r="A5" s="116" t="s">
        <v>262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</row>
    <row r="6" spans="1:13" ht="14.45" customHeight="1" x14ac:dyDescent="0.2">
      <c r="A6" s="117" t="s">
        <v>191</v>
      </c>
      <c r="C6" s="117" t="s">
        <v>207</v>
      </c>
      <c r="D6" s="117"/>
      <c r="E6" s="117"/>
      <c r="F6" s="117"/>
      <c r="G6" s="117"/>
      <c r="I6" s="117" t="s">
        <v>208</v>
      </c>
      <c r="J6" s="117"/>
      <c r="K6" s="117"/>
      <c r="L6" s="117"/>
      <c r="M6" s="117"/>
    </row>
    <row r="7" spans="1:13" ht="29.1" customHeight="1" x14ac:dyDescent="0.2">
      <c r="A7" s="117"/>
      <c r="C7" s="19" t="s">
        <v>258</v>
      </c>
      <c r="D7" s="3"/>
      <c r="E7" s="19" t="s">
        <v>250</v>
      </c>
      <c r="F7" s="3"/>
      <c r="G7" s="19" t="s">
        <v>259</v>
      </c>
      <c r="I7" s="19" t="s">
        <v>258</v>
      </c>
      <c r="J7" s="3"/>
      <c r="K7" s="19" t="s">
        <v>250</v>
      </c>
      <c r="L7" s="3"/>
      <c r="M7" s="19" t="s">
        <v>259</v>
      </c>
    </row>
    <row r="8" spans="1:13" ht="21.75" customHeight="1" x14ac:dyDescent="0.2">
      <c r="A8" s="8" t="s">
        <v>277</v>
      </c>
      <c r="C8" s="27">
        <v>199577</v>
      </c>
      <c r="D8" s="27">
        <v>0</v>
      </c>
      <c r="E8" s="27">
        <v>0</v>
      </c>
      <c r="F8" s="27">
        <v>0</v>
      </c>
      <c r="G8" s="27">
        <f>C8+E8</f>
        <v>199577</v>
      </c>
      <c r="H8" s="27">
        <v>0</v>
      </c>
      <c r="I8" s="27">
        <v>6696034716</v>
      </c>
      <c r="J8" s="27">
        <v>0</v>
      </c>
      <c r="K8" s="27">
        <v>0</v>
      </c>
      <c r="L8" s="27">
        <v>0</v>
      </c>
      <c r="M8" s="27">
        <f>I8+K8</f>
        <v>6696034716</v>
      </c>
    </row>
    <row r="9" spans="1:13" ht="21.75" customHeight="1" x14ac:dyDescent="0.2">
      <c r="A9" s="8" t="s">
        <v>271</v>
      </c>
      <c r="C9" s="27">
        <v>78938734364</v>
      </c>
      <c r="D9" s="27">
        <v>0</v>
      </c>
      <c r="E9" s="27">
        <v>-129958116</v>
      </c>
      <c r="F9" s="27">
        <v>0</v>
      </c>
      <c r="G9" s="27">
        <f t="shared" ref="G9:G17" si="0">C9+E9</f>
        <v>78808776248</v>
      </c>
      <c r="H9" s="27">
        <v>0</v>
      </c>
      <c r="I9" s="27">
        <v>379146563790</v>
      </c>
      <c r="J9" s="27">
        <v>0</v>
      </c>
      <c r="K9" s="27">
        <v>679450900</v>
      </c>
      <c r="L9" s="27">
        <v>0</v>
      </c>
      <c r="M9" s="27">
        <f t="shared" ref="M9:M17" si="1">I9+K9</f>
        <v>379826014690</v>
      </c>
    </row>
    <row r="10" spans="1:13" ht="21.75" customHeight="1" x14ac:dyDescent="0.2">
      <c r="A10" s="8" t="s">
        <v>272</v>
      </c>
      <c r="C10" s="27">
        <v>142013223693</v>
      </c>
      <c r="D10" s="27">
        <v>0</v>
      </c>
      <c r="E10" s="27">
        <v>-30423818</v>
      </c>
      <c r="F10" s="27">
        <v>0</v>
      </c>
      <c r="G10" s="27">
        <f t="shared" si="0"/>
        <v>141982799875</v>
      </c>
      <c r="H10" s="27">
        <v>0</v>
      </c>
      <c r="I10" s="27">
        <v>508267964800</v>
      </c>
      <c r="J10" s="27">
        <v>0</v>
      </c>
      <c r="K10" s="27">
        <v>624511418</v>
      </c>
      <c r="L10" s="27">
        <v>0</v>
      </c>
      <c r="M10" s="27">
        <f t="shared" si="1"/>
        <v>508892476218</v>
      </c>
    </row>
    <row r="11" spans="1:13" ht="21.75" customHeight="1" x14ac:dyDescent="0.2">
      <c r="A11" s="8" t="s">
        <v>273</v>
      </c>
      <c r="C11" s="27">
        <v>9197592943</v>
      </c>
      <c r="D11" s="27">
        <v>0</v>
      </c>
      <c r="E11" s="27">
        <v>0</v>
      </c>
      <c r="F11" s="27">
        <v>0</v>
      </c>
      <c r="G11" s="27">
        <f t="shared" si="0"/>
        <v>9197592943</v>
      </c>
      <c r="H11" s="27">
        <v>0</v>
      </c>
      <c r="I11" s="27">
        <v>42671239835</v>
      </c>
      <c r="J11" s="27">
        <v>0</v>
      </c>
      <c r="K11" s="27">
        <v>0</v>
      </c>
      <c r="L11" s="27">
        <v>0</v>
      </c>
      <c r="M11" s="27">
        <f t="shared" si="1"/>
        <v>42671239835</v>
      </c>
    </row>
    <row r="12" spans="1:13" ht="21.75" customHeight="1" x14ac:dyDescent="0.2">
      <c r="A12" s="8" t="s">
        <v>274</v>
      </c>
      <c r="C12" s="30">
        <v>185295574790</v>
      </c>
      <c r="D12" s="30">
        <v>0</v>
      </c>
      <c r="E12" s="30">
        <v>-183542979</v>
      </c>
      <c r="F12" s="30">
        <v>0</v>
      </c>
      <c r="G12" s="27">
        <f t="shared" si="0"/>
        <v>185112031811</v>
      </c>
      <c r="H12" s="30">
        <v>0</v>
      </c>
      <c r="I12" s="30">
        <v>663674842246</v>
      </c>
      <c r="J12" s="30">
        <v>0</v>
      </c>
      <c r="K12" s="30">
        <v>874581539</v>
      </c>
      <c r="L12" s="30">
        <v>0</v>
      </c>
      <c r="M12" s="27">
        <f t="shared" si="1"/>
        <v>664549423785</v>
      </c>
    </row>
    <row r="13" spans="1:13" ht="21.75" customHeight="1" x14ac:dyDescent="0.2">
      <c r="A13" s="8" t="s">
        <v>280</v>
      </c>
      <c r="C13" s="27">
        <v>489146325</v>
      </c>
      <c r="D13" s="27">
        <v>0</v>
      </c>
      <c r="E13" s="27">
        <v>-268438708</v>
      </c>
      <c r="F13" s="27">
        <v>0</v>
      </c>
      <c r="G13" s="27">
        <f t="shared" si="0"/>
        <v>220707617</v>
      </c>
      <c r="H13" s="27">
        <v>0</v>
      </c>
      <c r="I13" s="27">
        <v>26551127090</v>
      </c>
      <c r="J13" s="27">
        <v>0</v>
      </c>
      <c r="K13" s="27">
        <v>0</v>
      </c>
      <c r="L13" s="27">
        <v>0</v>
      </c>
      <c r="M13" s="27">
        <f t="shared" si="1"/>
        <v>26551127090</v>
      </c>
    </row>
    <row r="14" spans="1:13" ht="21.75" customHeight="1" x14ac:dyDescent="0.2">
      <c r="A14" s="8" t="s">
        <v>283</v>
      </c>
      <c r="C14" s="27">
        <v>28877030667</v>
      </c>
      <c r="D14" s="27">
        <v>0</v>
      </c>
      <c r="E14" s="27">
        <v>0</v>
      </c>
      <c r="F14" s="27">
        <v>0</v>
      </c>
      <c r="G14" s="27">
        <f t="shared" si="0"/>
        <v>28877030667</v>
      </c>
      <c r="H14" s="27">
        <v>0</v>
      </c>
      <c r="I14" s="27">
        <v>81041414808</v>
      </c>
      <c r="J14" s="27">
        <v>0</v>
      </c>
      <c r="K14" s="27">
        <v>129432349</v>
      </c>
      <c r="L14" s="27">
        <v>0</v>
      </c>
      <c r="M14" s="27">
        <f t="shared" si="1"/>
        <v>81170847157</v>
      </c>
    </row>
    <row r="15" spans="1:13" ht="21.75" customHeight="1" x14ac:dyDescent="0.2">
      <c r="A15" s="8" t="s">
        <v>282</v>
      </c>
      <c r="C15" s="27">
        <v>65098</v>
      </c>
      <c r="D15" s="22"/>
      <c r="E15" s="27">
        <v>0</v>
      </c>
      <c r="F15" s="22"/>
      <c r="G15" s="27">
        <f t="shared" si="0"/>
        <v>65098</v>
      </c>
      <c r="H15" s="22"/>
      <c r="I15" s="27">
        <v>268106</v>
      </c>
      <c r="J15" s="22"/>
      <c r="K15" s="27">
        <v>0</v>
      </c>
      <c r="L15" s="22"/>
      <c r="M15" s="27">
        <f t="shared" si="1"/>
        <v>268106</v>
      </c>
    </row>
    <row r="16" spans="1:13" ht="21.75" customHeight="1" x14ac:dyDescent="0.2">
      <c r="A16" s="8" t="s">
        <v>278</v>
      </c>
      <c r="C16" s="27">
        <v>94985</v>
      </c>
      <c r="D16" s="22"/>
      <c r="E16" s="27">
        <v>0</v>
      </c>
      <c r="F16" s="22"/>
      <c r="G16" s="27">
        <f t="shared" si="0"/>
        <v>94985</v>
      </c>
      <c r="H16" s="22"/>
      <c r="I16" s="27">
        <v>6777331</v>
      </c>
      <c r="J16" s="22"/>
      <c r="K16" s="27">
        <v>0</v>
      </c>
      <c r="L16" s="22"/>
      <c r="M16" s="27">
        <f t="shared" si="1"/>
        <v>6777331</v>
      </c>
    </row>
    <row r="17" spans="1:13" ht="21.75" customHeight="1" x14ac:dyDescent="0.2">
      <c r="A17" s="8" t="s">
        <v>279</v>
      </c>
      <c r="C17" s="27">
        <v>40950</v>
      </c>
      <c r="D17" s="22"/>
      <c r="E17" s="27">
        <v>0</v>
      </c>
      <c r="F17" s="22"/>
      <c r="G17" s="27">
        <f t="shared" si="0"/>
        <v>40950</v>
      </c>
      <c r="H17" s="22"/>
      <c r="I17" s="27">
        <v>162824</v>
      </c>
      <c r="J17" s="22"/>
      <c r="K17" s="27">
        <v>0</v>
      </c>
      <c r="L17" s="22"/>
      <c r="M17" s="27">
        <f t="shared" si="1"/>
        <v>162824</v>
      </c>
    </row>
    <row r="18" spans="1:13" ht="21.75" customHeight="1" thickBot="1" x14ac:dyDescent="0.25">
      <c r="A18" s="15" t="s">
        <v>63</v>
      </c>
      <c r="C18" s="93">
        <f>SUM(C8:C17)</f>
        <v>444811703392</v>
      </c>
      <c r="D18" s="93">
        <f t="shared" ref="D18:L18" si="2">SUM(D8:D17)</f>
        <v>0</v>
      </c>
      <c r="E18" s="29">
        <f t="shared" si="2"/>
        <v>-612363621</v>
      </c>
      <c r="F18" s="93">
        <f t="shared" si="2"/>
        <v>0</v>
      </c>
      <c r="G18" s="93">
        <f>SUM(G8:G17)</f>
        <v>444199339771</v>
      </c>
      <c r="H18" s="93">
        <f t="shared" si="2"/>
        <v>0</v>
      </c>
      <c r="I18" s="93">
        <f t="shared" si="2"/>
        <v>1708056395546</v>
      </c>
      <c r="J18" s="93">
        <f t="shared" si="2"/>
        <v>0</v>
      </c>
      <c r="K18" s="93">
        <f t="shared" si="2"/>
        <v>2307976206</v>
      </c>
      <c r="L18" s="93">
        <f t="shared" si="2"/>
        <v>0</v>
      </c>
      <c r="M18" s="93">
        <f>SUM(M8:M17)</f>
        <v>1710364371752</v>
      </c>
    </row>
    <row r="19" spans="1:13" ht="13.5" thickTop="1" x14ac:dyDescent="0.2">
      <c r="C19" s="22"/>
      <c r="D19" s="22"/>
      <c r="E19" s="22"/>
      <c r="F19" s="22"/>
      <c r="G19" s="22"/>
      <c r="H19" s="22"/>
      <c r="I19" s="22"/>
    </row>
    <row r="20" spans="1:13" x14ac:dyDescent="0.2">
      <c r="C20" s="22"/>
      <c r="D20" s="22"/>
      <c r="E20" s="22"/>
      <c r="F20" s="22"/>
      <c r="G20" s="22"/>
      <c r="H20" s="22"/>
      <c r="I20" s="22"/>
    </row>
    <row r="21" spans="1:13" x14ac:dyDescent="0.2">
      <c r="C21" s="22"/>
      <c r="D21" s="22"/>
      <c r="E21" s="22"/>
      <c r="F21" s="22"/>
      <c r="G21" s="22"/>
      <c r="H21" s="22"/>
      <c r="I21" s="22"/>
    </row>
    <row r="22" spans="1:13" x14ac:dyDescent="0.2">
      <c r="C22" s="22"/>
      <c r="D22" s="22"/>
      <c r="E22" s="22"/>
      <c r="F22" s="22"/>
      <c r="G22" s="22"/>
      <c r="H22" s="22"/>
      <c r="I22" s="22"/>
    </row>
    <row r="23" spans="1:13" x14ac:dyDescent="0.2">
      <c r="C23" s="22"/>
      <c r="D23" s="22"/>
      <c r="E23" s="22"/>
      <c r="F23" s="22"/>
      <c r="G23" s="22"/>
      <c r="H23" s="22"/>
      <c r="I23" s="22"/>
    </row>
    <row r="26" spans="1:13" x14ac:dyDescent="0.2">
      <c r="C26" s="22"/>
    </row>
    <row r="27" spans="1:13" x14ac:dyDescent="0.2">
      <c r="C27" s="86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75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59"/>
  <sheetViews>
    <sheetView rightToLeft="1" view="pageBreakPreview" topLeftCell="A17" zoomScaleNormal="100" zoomScaleSheetLayoutView="100" workbookViewId="0">
      <selection activeCell="G21" sqref="G21:R57"/>
    </sheetView>
  </sheetViews>
  <sheetFormatPr defaultRowHeight="12.75" x14ac:dyDescent="0.2"/>
  <cols>
    <col min="1" max="1" width="40.28515625" customWidth="1"/>
    <col min="2" max="2" width="1.28515625" customWidth="1"/>
    <col min="3" max="3" width="11.5703125" style="22" bestFit="1" customWidth="1"/>
    <col min="4" max="4" width="1.28515625" style="22" customWidth="1"/>
    <col min="5" max="5" width="20.5703125" style="22" bestFit="1" customWidth="1"/>
    <col min="6" max="6" width="1.28515625" style="22" customWidth="1"/>
    <col min="7" max="7" width="20.5703125" style="22" bestFit="1" customWidth="1"/>
    <col min="8" max="8" width="1.28515625" style="22" customWidth="1"/>
    <col min="9" max="9" width="24" style="22" bestFit="1" customWidth="1"/>
    <col min="10" max="10" width="1.28515625" customWidth="1"/>
    <col min="11" max="11" width="12.7109375" bestFit="1" customWidth="1"/>
    <col min="12" max="12" width="1.28515625" customWidth="1"/>
    <col min="13" max="13" width="20.140625" bestFit="1" customWidth="1"/>
    <col min="14" max="14" width="1.28515625" customWidth="1"/>
    <col min="15" max="15" width="20.140625" bestFit="1" customWidth="1"/>
    <col min="16" max="16" width="1.28515625" customWidth="1"/>
    <col min="17" max="17" width="17.5703125" customWidth="1"/>
    <col min="18" max="18" width="1.28515625" customWidth="1"/>
    <col min="19" max="19" width="0.28515625" customWidth="1"/>
  </cols>
  <sheetData>
    <row r="1" spans="1:18" ht="29.1" customHeight="1" x14ac:dyDescent="0.2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</row>
    <row r="2" spans="1:18" ht="21.75" customHeight="1" x14ac:dyDescent="0.2">
      <c r="A2" s="115" t="s">
        <v>188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</row>
    <row r="3" spans="1:18" ht="21.75" customHeight="1" x14ac:dyDescent="0.2">
      <c r="A3" s="115" t="s">
        <v>2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</row>
    <row r="4" spans="1:18" ht="14.45" customHeight="1" x14ac:dyDescent="0.2"/>
    <row r="5" spans="1:18" ht="14.45" customHeight="1" x14ac:dyDescent="0.2">
      <c r="A5" s="116" t="s">
        <v>263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</row>
    <row r="6" spans="1:18" ht="14.45" customHeight="1" x14ac:dyDescent="0.2">
      <c r="A6" s="117" t="s">
        <v>191</v>
      </c>
      <c r="C6" s="118" t="s">
        <v>207</v>
      </c>
      <c r="D6" s="118"/>
      <c r="E6" s="118"/>
      <c r="F6" s="118"/>
      <c r="G6" s="118"/>
      <c r="H6" s="118"/>
      <c r="I6" s="118"/>
      <c r="K6" s="117" t="s">
        <v>208</v>
      </c>
      <c r="L6" s="117"/>
      <c r="M6" s="117"/>
      <c r="N6" s="117"/>
      <c r="O6" s="117"/>
      <c r="P6" s="117"/>
      <c r="Q6" s="117"/>
      <c r="R6" s="117"/>
    </row>
    <row r="7" spans="1:18" ht="42.75" customHeight="1" x14ac:dyDescent="0.2">
      <c r="A7" s="117"/>
      <c r="C7" s="79" t="s">
        <v>13</v>
      </c>
      <c r="D7" s="23"/>
      <c r="E7" s="79" t="s">
        <v>264</v>
      </c>
      <c r="F7" s="23"/>
      <c r="G7" s="79" t="s">
        <v>265</v>
      </c>
      <c r="H7" s="23"/>
      <c r="I7" s="79" t="s">
        <v>266</v>
      </c>
      <c r="K7" s="19" t="s">
        <v>13</v>
      </c>
      <c r="L7" s="3"/>
      <c r="M7" s="19" t="s">
        <v>264</v>
      </c>
      <c r="N7" s="3"/>
      <c r="O7" s="19" t="s">
        <v>265</v>
      </c>
      <c r="P7" s="3"/>
      <c r="Q7" s="119" t="s">
        <v>266</v>
      </c>
      <c r="R7" s="119"/>
    </row>
    <row r="8" spans="1:18" ht="21.75" customHeight="1" x14ac:dyDescent="0.2">
      <c r="A8" s="5" t="s">
        <v>60</v>
      </c>
      <c r="C8" s="80">
        <v>750000</v>
      </c>
      <c r="D8" s="81"/>
      <c r="E8" s="80">
        <v>6172134244</v>
      </c>
      <c r="F8" s="81"/>
      <c r="G8" s="80">
        <f>7315510575+52094179</f>
        <v>7367604754</v>
      </c>
      <c r="H8" s="81"/>
      <c r="I8" s="80">
        <f>E8-G8</f>
        <v>-1195470510</v>
      </c>
      <c r="J8" s="43"/>
      <c r="K8" s="46">
        <v>750000</v>
      </c>
      <c r="L8" s="43"/>
      <c r="M8" s="46">
        <v>6172134244</v>
      </c>
      <c r="N8" s="43"/>
      <c r="O8" s="46">
        <v>7315510575</v>
      </c>
      <c r="P8" s="43"/>
      <c r="Q8" s="120">
        <v>-1143376331</v>
      </c>
      <c r="R8" s="120"/>
    </row>
    <row r="9" spans="1:18" ht="21.75" customHeight="1" x14ac:dyDescent="0.2">
      <c r="A9" s="8" t="s">
        <v>213</v>
      </c>
      <c r="C9" s="21">
        <v>0</v>
      </c>
      <c r="D9" s="20"/>
      <c r="E9" s="21">
        <v>0</v>
      </c>
      <c r="F9" s="20"/>
      <c r="G9" s="21">
        <v>0</v>
      </c>
      <c r="H9" s="20"/>
      <c r="I9" s="21">
        <v>0</v>
      </c>
      <c r="J9" s="43"/>
      <c r="K9" s="47">
        <v>563000</v>
      </c>
      <c r="L9" s="43"/>
      <c r="M9" s="47">
        <v>5035628095</v>
      </c>
      <c r="N9" s="43"/>
      <c r="O9" s="47">
        <v>4636778483</v>
      </c>
      <c r="P9" s="43"/>
      <c r="Q9" s="121">
        <v>398849612</v>
      </c>
      <c r="R9" s="121"/>
    </row>
    <row r="10" spans="1:18" ht="21.75" customHeight="1" x14ac:dyDescent="0.2">
      <c r="A10" s="8" t="s">
        <v>214</v>
      </c>
      <c r="C10" s="21">
        <v>0</v>
      </c>
      <c r="D10" s="20"/>
      <c r="E10" s="21">
        <v>0</v>
      </c>
      <c r="F10" s="20"/>
      <c r="G10" s="21">
        <v>0</v>
      </c>
      <c r="H10" s="20"/>
      <c r="I10" s="21">
        <v>0</v>
      </c>
      <c r="J10" s="43"/>
      <c r="K10" s="47">
        <v>4588505</v>
      </c>
      <c r="L10" s="43"/>
      <c r="M10" s="47">
        <v>13091004765</v>
      </c>
      <c r="N10" s="43"/>
      <c r="O10" s="47">
        <v>2841094374</v>
      </c>
      <c r="P10" s="43"/>
      <c r="Q10" s="121">
        <v>10249910391</v>
      </c>
      <c r="R10" s="121"/>
    </row>
    <row r="11" spans="1:18" ht="21.75" customHeight="1" x14ac:dyDescent="0.2">
      <c r="A11" s="8" t="s">
        <v>21</v>
      </c>
      <c r="C11" s="21">
        <v>0</v>
      </c>
      <c r="D11" s="20"/>
      <c r="E11" s="21">
        <v>0</v>
      </c>
      <c r="F11" s="20"/>
      <c r="G11" s="21">
        <v>0</v>
      </c>
      <c r="H11" s="20"/>
      <c r="I11" s="21">
        <v>0</v>
      </c>
      <c r="J11" s="43"/>
      <c r="K11" s="47">
        <v>30096</v>
      </c>
      <c r="L11" s="43"/>
      <c r="M11" s="47">
        <v>63728419</v>
      </c>
      <c r="N11" s="43"/>
      <c r="O11" s="47">
        <v>55515985</v>
      </c>
      <c r="P11" s="43"/>
      <c r="Q11" s="121">
        <v>8212434</v>
      </c>
      <c r="R11" s="121"/>
    </row>
    <row r="12" spans="1:18" ht="21.75" customHeight="1" x14ac:dyDescent="0.2">
      <c r="A12" s="8" t="s">
        <v>215</v>
      </c>
      <c r="C12" s="21">
        <v>0</v>
      </c>
      <c r="D12" s="20"/>
      <c r="E12" s="21">
        <v>0</v>
      </c>
      <c r="F12" s="20"/>
      <c r="G12" s="21">
        <v>0</v>
      </c>
      <c r="H12" s="20"/>
      <c r="I12" s="21">
        <v>0</v>
      </c>
      <c r="J12" s="43"/>
      <c r="K12" s="47">
        <v>258000</v>
      </c>
      <c r="L12" s="43"/>
      <c r="M12" s="47">
        <v>4390497099</v>
      </c>
      <c r="N12" s="43"/>
      <c r="O12" s="47">
        <v>3962967616</v>
      </c>
      <c r="P12" s="43"/>
      <c r="Q12" s="121">
        <v>427529483</v>
      </c>
      <c r="R12" s="121"/>
    </row>
    <row r="13" spans="1:18" ht="21.75" customHeight="1" x14ac:dyDescent="0.2">
      <c r="A13" s="8" t="s">
        <v>220</v>
      </c>
      <c r="C13" s="21">
        <v>0</v>
      </c>
      <c r="D13" s="20"/>
      <c r="E13" s="21">
        <v>0</v>
      </c>
      <c r="F13" s="20"/>
      <c r="G13" s="21">
        <v>0</v>
      </c>
      <c r="H13" s="20"/>
      <c r="I13" s="21">
        <v>0</v>
      </c>
      <c r="J13" s="43"/>
      <c r="K13" s="47">
        <v>12880000</v>
      </c>
      <c r="L13" s="43"/>
      <c r="M13" s="47">
        <v>124910240000</v>
      </c>
      <c r="N13" s="43"/>
      <c r="O13" s="47">
        <v>124407900000</v>
      </c>
      <c r="P13" s="43"/>
      <c r="Q13" s="121">
        <v>502340000</v>
      </c>
      <c r="R13" s="121"/>
    </row>
    <row r="14" spans="1:18" ht="21.75" customHeight="1" x14ac:dyDescent="0.2">
      <c r="A14" s="8" t="s">
        <v>219</v>
      </c>
      <c r="C14" s="21">
        <v>0</v>
      </c>
      <c r="D14" s="20"/>
      <c r="E14" s="21">
        <v>0</v>
      </c>
      <c r="F14" s="20"/>
      <c r="G14" s="21">
        <v>0</v>
      </c>
      <c r="H14" s="20"/>
      <c r="I14" s="21">
        <v>0</v>
      </c>
      <c r="J14" s="43"/>
      <c r="K14" s="47">
        <v>1079850</v>
      </c>
      <c r="L14" s="43"/>
      <c r="M14" s="47">
        <v>139534015829</v>
      </c>
      <c r="N14" s="43"/>
      <c r="O14" s="47">
        <v>140158115691</v>
      </c>
      <c r="P14" s="43"/>
      <c r="Q14" s="121">
        <v>-624099862</v>
      </c>
      <c r="R14" s="121"/>
    </row>
    <row r="15" spans="1:18" ht="21.75" customHeight="1" x14ac:dyDescent="0.2">
      <c r="A15" s="8" t="s">
        <v>221</v>
      </c>
      <c r="C15" s="21">
        <v>0</v>
      </c>
      <c r="D15" s="20"/>
      <c r="E15" s="21">
        <v>0</v>
      </c>
      <c r="F15" s="20"/>
      <c r="G15" s="21">
        <v>0</v>
      </c>
      <c r="H15" s="20"/>
      <c r="I15" s="21">
        <v>0</v>
      </c>
      <c r="J15" s="43"/>
      <c r="K15" s="47">
        <v>1145000</v>
      </c>
      <c r="L15" s="43"/>
      <c r="M15" s="47">
        <v>65820482909</v>
      </c>
      <c r="N15" s="43"/>
      <c r="O15" s="47">
        <v>70713826458</v>
      </c>
      <c r="P15" s="43"/>
      <c r="Q15" s="121">
        <v>-4893343549</v>
      </c>
      <c r="R15" s="121"/>
    </row>
    <row r="16" spans="1:18" ht="21.75" customHeight="1" x14ac:dyDescent="0.2">
      <c r="A16" s="8" t="s">
        <v>131</v>
      </c>
      <c r="C16" s="82">
        <v>355000</v>
      </c>
      <c r="D16" s="81"/>
      <c r="E16" s="82">
        <v>355000000000</v>
      </c>
      <c r="F16" s="81"/>
      <c r="G16" s="82">
        <f>340071835337+11541870694</f>
        <v>351613706031</v>
      </c>
      <c r="H16" s="81"/>
      <c r="I16" s="82">
        <f>E16-G16</f>
        <v>3386293969</v>
      </c>
      <c r="J16" s="43"/>
      <c r="K16" s="47">
        <v>355000</v>
      </c>
      <c r="L16" s="43"/>
      <c r="M16" s="47">
        <v>355000000000</v>
      </c>
      <c r="N16" s="43"/>
      <c r="O16" s="47">
        <v>340071835337</v>
      </c>
      <c r="P16" s="43"/>
      <c r="Q16" s="121">
        <v>14928164663</v>
      </c>
      <c r="R16" s="121"/>
    </row>
    <row r="17" spans="1:18" ht="21.75" customHeight="1" x14ac:dyDescent="0.2">
      <c r="A17" s="8" t="s">
        <v>226</v>
      </c>
      <c r="C17" s="21">
        <v>0</v>
      </c>
      <c r="D17" s="20"/>
      <c r="E17" s="21">
        <v>0</v>
      </c>
      <c r="F17" s="20"/>
      <c r="G17" s="21">
        <v>0</v>
      </c>
      <c r="H17" s="20"/>
      <c r="I17" s="21">
        <v>0</v>
      </c>
      <c r="J17" s="43"/>
      <c r="K17" s="47">
        <v>1980000</v>
      </c>
      <c r="L17" s="43"/>
      <c r="M17" s="47">
        <v>1980000000000</v>
      </c>
      <c r="N17" s="43"/>
      <c r="O17" s="47">
        <v>1978923375000</v>
      </c>
      <c r="P17" s="43"/>
      <c r="Q17" s="121">
        <v>1076625000</v>
      </c>
      <c r="R17" s="121"/>
    </row>
    <row r="18" spans="1:18" ht="21.75" customHeight="1" x14ac:dyDescent="0.2">
      <c r="A18" s="11" t="s">
        <v>227</v>
      </c>
      <c r="C18" s="78">
        <v>0</v>
      </c>
      <c r="D18" s="20"/>
      <c r="E18" s="78">
        <v>0</v>
      </c>
      <c r="F18" s="20"/>
      <c r="G18" s="78">
        <v>0</v>
      </c>
      <c r="H18" s="20"/>
      <c r="I18" s="78">
        <v>0</v>
      </c>
      <c r="J18" s="43"/>
      <c r="K18" s="48">
        <v>215000</v>
      </c>
      <c r="L18" s="43"/>
      <c r="M18" s="48">
        <v>215000000000</v>
      </c>
      <c r="N18" s="43"/>
      <c r="O18" s="48">
        <v>207562026745</v>
      </c>
      <c r="P18" s="43"/>
      <c r="Q18" s="122">
        <v>7437973255</v>
      </c>
      <c r="R18" s="122"/>
    </row>
    <row r="19" spans="1:18" ht="21.75" customHeight="1" thickBot="1" x14ac:dyDescent="0.25">
      <c r="A19" s="15" t="s">
        <v>63</v>
      </c>
      <c r="C19" s="83">
        <v>1105000</v>
      </c>
      <c r="D19" s="81"/>
      <c r="E19" s="83">
        <v>361172134244</v>
      </c>
      <c r="F19" s="81"/>
      <c r="G19" s="83">
        <v>347387345912</v>
      </c>
      <c r="H19" s="81"/>
      <c r="I19" s="83">
        <f>SUM(I8:I18)</f>
        <v>2190823459</v>
      </c>
      <c r="J19" s="43"/>
      <c r="K19" s="49">
        <v>23844451</v>
      </c>
      <c r="L19" s="43"/>
      <c r="M19" s="49">
        <v>2909017731360</v>
      </c>
      <c r="N19" s="43"/>
      <c r="O19" s="49">
        <v>2880648946264</v>
      </c>
      <c r="P19" s="43"/>
      <c r="Q19" s="123">
        <v>28368785096</v>
      </c>
      <c r="R19" s="123"/>
    </row>
    <row r="21" spans="1:18" x14ac:dyDescent="0.2">
      <c r="G21" s="87"/>
      <c r="H21"/>
      <c r="I21" s="94"/>
      <c r="O21" s="87"/>
      <c r="Q21" s="94"/>
    </row>
    <row r="22" spans="1:18" x14ac:dyDescent="0.2">
      <c r="G22" s="87"/>
      <c r="H22"/>
      <c r="I22" s="94"/>
      <c r="O22" s="87"/>
      <c r="Q22" s="94"/>
    </row>
    <row r="23" spans="1:18" x14ac:dyDescent="0.2">
      <c r="G23" s="87"/>
      <c r="H23"/>
      <c r="I23" s="94"/>
      <c r="O23" s="87"/>
      <c r="Q23" s="94"/>
    </row>
    <row r="24" spans="1:18" x14ac:dyDescent="0.2">
      <c r="A24" s="22"/>
      <c r="B24" s="22"/>
      <c r="J24" s="22"/>
      <c r="K24" s="22"/>
      <c r="L24" s="22"/>
      <c r="M24" s="22"/>
      <c r="N24" s="22"/>
      <c r="O24" s="22"/>
      <c r="P24" s="22"/>
      <c r="Q24" s="22"/>
    </row>
    <row r="25" spans="1:18" x14ac:dyDescent="0.2">
      <c r="A25" s="22"/>
      <c r="B25" s="22"/>
      <c r="J25" s="22"/>
      <c r="K25" s="22"/>
      <c r="L25" s="22"/>
      <c r="M25" s="22"/>
      <c r="N25" s="22"/>
      <c r="O25" s="22"/>
      <c r="P25" s="22"/>
      <c r="Q25" s="22"/>
    </row>
    <row r="26" spans="1:18" x14ac:dyDescent="0.2">
      <c r="A26" s="22"/>
      <c r="B26" s="22"/>
      <c r="J26" s="22"/>
      <c r="K26" s="22"/>
      <c r="L26" s="22"/>
      <c r="M26" s="22"/>
      <c r="N26" s="22"/>
      <c r="O26" s="22"/>
      <c r="P26" s="22"/>
      <c r="Q26" s="22"/>
    </row>
    <row r="27" spans="1:18" x14ac:dyDescent="0.2">
      <c r="A27" s="22"/>
      <c r="B27" s="22"/>
      <c r="J27" s="22"/>
      <c r="K27" s="22"/>
      <c r="L27" s="22"/>
      <c r="M27" s="22"/>
      <c r="N27" s="22"/>
      <c r="O27" s="22"/>
      <c r="P27" s="22"/>
      <c r="Q27" s="22"/>
    </row>
    <row r="28" spans="1:18" x14ac:dyDescent="0.2">
      <c r="A28" s="22"/>
      <c r="B28" s="22"/>
      <c r="J28" s="22"/>
      <c r="K28" s="22"/>
      <c r="L28" s="22"/>
      <c r="M28" s="22"/>
      <c r="N28" s="22"/>
      <c r="O28" s="22"/>
      <c r="P28" s="22"/>
      <c r="Q28" s="22"/>
    </row>
    <row r="29" spans="1:18" x14ac:dyDescent="0.2">
      <c r="A29" s="22"/>
      <c r="B29" s="22"/>
      <c r="J29" s="22"/>
      <c r="K29" s="22"/>
      <c r="L29" s="22"/>
      <c r="M29" s="22"/>
      <c r="N29" s="22"/>
      <c r="O29" s="22"/>
      <c r="P29" s="22"/>
      <c r="Q29" s="22"/>
    </row>
    <row r="30" spans="1:18" x14ac:dyDescent="0.2">
      <c r="A30" s="22"/>
      <c r="B30" s="22"/>
      <c r="J30" s="22"/>
      <c r="K30" s="22"/>
      <c r="L30" s="22"/>
      <c r="M30" s="22"/>
      <c r="N30" s="22"/>
      <c r="O30" s="22"/>
      <c r="P30" s="22"/>
      <c r="Q30" s="22"/>
    </row>
    <row r="31" spans="1:18" x14ac:dyDescent="0.2">
      <c r="A31" s="22"/>
      <c r="B31" s="22"/>
      <c r="J31" s="22"/>
      <c r="K31" s="22"/>
      <c r="L31" s="22"/>
      <c r="M31" s="22"/>
      <c r="N31" s="22"/>
      <c r="O31" s="22"/>
      <c r="P31" s="22"/>
      <c r="Q31" s="22"/>
    </row>
    <row r="32" spans="1:18" s="110" customFormat="1" x14ac:dyDescent="0.2">
      <c r="A32" s="109"/>
      <c r="B32" s="109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</row>
    <row r="33" spans="1:17" x14ac:dyDescent="0.2">
      <c r="A33" s="22"/>
      <c r="B33" s="22"/>
      <c r="J33" s="22"/>
      <c r="K33" s="22"/>
      <c r="L33" s="22"/>
      <c r="M33" s="22"/>
      <c r="N33" s="22"/>
      <c r="O33" s="22"/>
      <c r="P33" s="22"/>
      <c r="Q33" s="22"/>
    </row>
    <row r="34" spans="1:17" x14ac:dyDescent="0.2">
      <c r="A34" s="22"/>
      <c r="B34" s="22"/>
      <c r="J34" s="22"/>
      <c r="K34" s="22"/>
      <c r="L34" s="22"/>
      <c r="M34" s="22"/>
      <c r="N34" s="22"/>
      <c r="O34" s="22"/>
      <c r="P34" s="22"/>
      <c r="Q34" s="22"/>
    </row>
    <row r="35" spans="1:17" x14ac:dyDescent="0.2">
      <c r="A35" s="22"/>
      <c r="B35" s="22"/>
      <c r="J35" s="22"/>
      <c r="K35" s="22"/>
      <c r="L35" s="22"/>
      <c r="M35" s="22"/>
      <c r="N35" s="22"/>
      <c r="O35" s="22"/>
      <c r="P35" s="22"/>
      <c r="Q35" s="22"/>
    </row>
    <row r="36" spans="1:17" x14ac:dyDescent="0.2">
      <c r="A36" s="22"/>
      <c r="B36" s="22"/>
      <c r="J36" s="22"/>
      <c r="K36" s="22"/>
      <c r="L36" s="22"/>
      <c r="M36" s="22"/>
      <c r="N36" s="22"/>
      <c r="O36" s="22"/>
      <c r="P36" s="22"/>
      <c r="Q36" s="22"/>
    </row>
    <row r="37" spans="1:17" x14ac:dyDescent="0.2">
      <c r="A37" s="22"/>
      <c r="B37" s="22"/>
      <c r="J37" s="22"/>
      <c r="K37" s="22"/>
      <c r="L37" s="22"/>
      <c r="M37" s="22"/>
      <c r="N37" s="22"/>
      <c r="O37" s="22"/>
      <c r="P37" s="22"/>
      <c r="Q37" s="22"/>
    </row>
    <row r="38" spans="1:17" x14ac:dyDescent="0.2">
      <c r="A38" s="22"/>
      <c r="B38" s="22"/>
      <c r="J38" s="22"/>
      <c r="K38" s="22"/>
      <c r="L38" s="22"/>
      <c r="M38" s="22"/>
      <c r="N38" s="22"/>
      <c r="O38" s="22"/>
      <c r="P38" s="22"/>
      <c r="Q38" s="22"/>
    </row>
    <row r="39" spans="1:17" x14ac:dyDescent="0.2">
      <c r="A39" s="22"/>
      <c r="B39" s="22"/>
      <c r="J39" s="22"/>
      <c r="K39" s="22"/>
      <c r="L39" s="22"/>
      <c r="M39" s="22"/>
      <c r="N39" s="22"/>
      <c r="O39" s="22"/>
      <c r="P39" s="22"/>
      <c r="Q39" s="22"/>
    </row>
    <row r="40" spans="1:17" x14ac:dyDescent="0.2">
      <c r="A40" s="22"/>
      <c r="B40" s="22"/>
      <c r="I40" s="113"/>
      <c r="J40" s="22"/>
      <c r="K40" s="22"/>
      <c r="L40" s="22"/>
      <c r="M40" s="22"/>
      <c r="N40" s="22"/>
      <c r="O40" s="22"/>
      <c r="P40" s="22"/>
      <c r="Q40" s="22"/>
    </row>
    <row r="41" spans="1:17" x14ac:dyDescent="0.2">
      <c r="A41" s="22"/>
      <c r="B41" s="22"/>
      <c r="J41" s="22"/>
      <c r="K41" s="22"/>
      <c r="L41" s="22"/>
      <c r="M41" s="22"/>
      <c r="N41" s="22"/>
      <c r="O41" s="22"/>
      <c r="P41" s="22"/>
      <c r="Q41" s="22"/>
    </row>
    <row r="42" spans="1:17" x14ac:dyDescent="0.2">
      <c r="A42" s="22"/>
      <c r="B42" s="22"/>
      <c r="J42" s="22"/>
      <c r="K42" s="22"/>
      <c r="L42" s="22"/>
      <c r="M42" s="22"/>
      <c r="N42" s="22"/>
      <c r="O42" s="22"/>
      <c r="P42" s="22"/>
      <c r="Q42" s="22"/>
    </row>
    <row r="43" spans="1:17" x14ac:dyDescent="0.2">
      <c r="A43" s="22"/>
      <c r="B43" s="22"/>
      <c r="I43" s="109"/>
      <c r="J43" s="22"/>
      <c r="K43" s="22"/>
      <c r="L43" s="22"/>
      <c r="M43" s="22"/>
      <c r="N43" s="22"/>
      <c r="O43" s="22"/>
      <c r="P43" s="22"/>
      <c r="Q43" s="22"/>
    </row>
    <row r="44" spans="1:17" x14ac:dyDescent="0.2">
      <c r="A44" s="22"/>
      <c r="B44" s="22"/>
      <c r="J44" s="22"/>
      <c r="K44" s="22"/>
      <c r="L44" s="22"/>
      <c r="M44" s="22"/>
      <c r="N44" s="22"/>
      <c r="O44" s="22"/>
      <c r="P44" s="22"/>
      <c r="Q44" s="22"/>
    </row>
    <row r="45" spans="1:17" x14ac:dyDescent="0.2">
      <c r="A45" s="22"/>
      <c r="B45" s="22"/>
      <c r="J45" s="22"/>
      <c r="K45" s="22"/>
      <c r="L45" s="22"/>
      <c r="M45" s="22"/>
      <c r="N45" s="22"/>
      <c r="O45" s="22"/>
      <c r="P45" s="22"/>
      <c r="Q45" s="22"/>
    </row>
    <row r="46" spans="1:17" x14ac:dyDescent="0.2">
      <c r="A46" s="22"/>
      <c r="B46" s="22"/>
      <c r="I46" s="113"/>
      <c r="J46" s="22"/>
      <c r="K46" s="22"/>
      <c r="L46" s="22"/>
      <c r="M46" s="22"/>
      <c r="N46" s="22"/>
      <c r="O46" s="22"/>
      <c r="P46" s="22"/>
      <c r="Q46" s="22"/>
    </row>
    <row r="47" spans="1:17" x14ac:dyDescent="0.2">
      <c r="A47" s="22"/>
      <c r="B47" s="22"/>
      <c r="I47" s="109"/>
      <c r="J47" s="22"/>
      <c r="K47" s="22"/>
      <c r="L47" s="22"/>
      <c r="M47" s="22"/>
      <c r="N47" s="22"/>
      <c r="O47" s="22"/>
      <c r="P47" s="22"/>
      <c r="Q47" s="22"/>
    </row>
    <row r="48" spans="1:17" x14ac:dyDescent="0.2">
      <c r="A48" s="22"/>
      <c r="B48" s="22"/>
      <c r="J48" s="22"/>
      <c r="K48" s="22"/>
      <c r="L48" s="22"/>
      <c r="M48" s="22"/>
      <c r="N48" s="22"/>
      <c r="O48" s="22"/>
      <c r="P48" s="22"/>
      <c r="Q48" s="22"/>
    </row>
    <row r="49" spans="1:17" x14ac:dyDescent="0.2">
      <c r="A49" s="22"/>
      <c r="B49" s="22"/>
      <c r="J49" s="22"/>
      <c r="K49" s="22"/>
      <c r="L49" s="22"/>
      <c r="M49" s="22"/>
      <c r="N49" s="22"/>
      <c r="O49" s="22"/>
      <c r="P49" s="22"/>
      <c r="Q49" s="22"/>
    </row>
    <row r="50" spans="1:17" x14ac:dyDescent="0.2">
      <c r="A50" s="22"/>
      <c r="B50" s="22"/>
      <c r="J50" s="22"/>
      <c r="K50" s="22"/>
      <c r="L50" s="22"/>
      <c r="M50" s="22"/>
      <c r="N50" s="22"/>
      <c r="O50" s="22"/>
      <c r="P50" s="22"/>
      <c r="Q50" s="22"/>
    </row>
    <row r="51" spans="1:17" x14ac:dyDescent="0.2">
      <c r="A51" s="22"/>
      <c r="B51" s="22"/>
      <c r="J51" s="22"/>
      <c r="K51" s="22"/>
      <c r="L51" s="22"/>
      <c r="M51" s="22"/>
      <c r="N51" s="22"/>
      <c r="O51" s="22"/>
      <c r="P51" s="22"/>
      <c r="Q51" s="22"/>
    </row>
    <row r="52" spans="1:17" x14ac:dyDescent="0.2">
      <c r="A52" s="22"/>
      <c r="B52" s="22"/>
      <c r="J52" s="22"/>
      <c r="K52" s="22"/>
      <c r="L52" s="22"/>
      <c r="M52" s="22"/>
      <c r="N52" s="22"/>
      <c r="O52" s="22"/>
      <c r="P52" s="22"/>
      <c r="Q52" s="22"/>
    </row>
    <row r="53" spans="1:17" x14ac:dyDescent="0.2">
      <c r="A53" s="22"/>
      <c r="B53" s="22"/>
      <c r="J53" s="22"/>
      <c r="K53" s="22"/>
      <c r="L53" s="22"/>
      <c r="M53" s="22"/>
      <c r="N53" s="22"/>
      <c r="O53" s="22"/>
      <c r="P53" s="22"/>
      <c r="Q53" s="22"/>
    </row>
    <row r="54" spans="1:17" x14ac:dyDescent="0.2">
      <c r="A54" s="22"/>
      <c r="B54" s="22"/>
      <c r="J54" s="22"/>
      <c r="K54" s="22"/>
      <c r="L54" s="22"/>
      <c r="M54" s="22"/>
      <c r="N54" s="22"/>
      <c r="O54" s="22"/>
      <c r="P54" s="22"/>
      <c r="Q54" s="22"/>
    </row>
    <row r="55" spans="1:17" x14ac:dyDescent="0.2">
      <c r="A55" s="22"/>
      <c r="B55" s="22"/>
      <c r="J55" s="22"/>
      <c r="K55" s="22"/>
      <c r="L55" s="22"/>
      <c r="M55" s="22"/>
      <c r="N55" s="22"/>
      <c r="O55" s="22"/>
      <c r="P55" s="22"/>
      <c r="Q55" s="22"/>
    </row>
    <row r="56" spans="1:17" x14ac:dyDescent="0.2">
      <c r="A56" s="22"/>
      <c r="B56" s="22"/>
      <c r="J56" s="22"/>
      <c r="K56" s="22"/>
      <c r="L56" s="22"/>
      <c r="M56" s="22"/>
      <c r="N56" s="22"/>
      <c r="O56" s="22"/>
      <c r="P56" s="22"/>
      <c r="Q56" s="22"/>
    </row>
    <row r="57" spans="1:17" x14ac:dyDescent="0.2">
      <c r="A57" s="22"/>
      <c r="B57" s="22"/>
      <c r="J57" s="22"/>
      <c r="K57" s="22"/>
      <c r="L57" s="22"/>
      <c r="M57" s="22"/>
      <c r="N57" s="22"/>
      <c r="O57" s="22"/>
      <c r="P57" s="22"/>
      <c r="Q57" s="22"/>
    </row>
    <row r="58" spans="1:17" x14ac:dyDescent="0.2">
      <c r="A58" s="22"/>
      <c r="B58" s="22"/>
      <c r="J58" s="22"/>
      <c r="K58" s="22"/>
      <c r="L58" s="22"/>
      <c r="M58" s="22"/>
      <c r="N58" s="22"/>
      <c r="O58" s="22"/>
      <c r="P58" s="22"/>
      <c r="Q58" s="22"/>
    </row>
    <row r="59" spans="1:17" x14ac:dyDescent="0.2">
      <c r="A59" s="22"/>
      <c r="B59" s="22"/>
      <c r="J59" s="22"/>
      <c r="K59" s="22"/>
      <c r="L59" s="22"/>
      <c r="M59" s="22"/>
      <c r="N59" s="22"/>
      <c r="O59" s="22"/>
      <c r="P59" s="22"/>
      <c r="Q59" s="22"/>
    </row>
  </sheetData>
  <mergeCells count="20">
    <mergeCell ref="Q18:R18"/>
    <mergeCell ref="Q19:R19"/>
    <mergeCell ref="Q12:R12"/>
    <mergeCell ref="Q13:R13"/>
    <mergeCell ref="Q15:R15"/>
    <mergeCell ref="Q16:R16"/>
    <mergeCell ref="Q17:R17"/>
    <mergeCell ref="Q8:R8"/>
    <mergeCell ref="Q9:R9"/>
    <mergeCell ref="Q10:R10"/>
    <mergeCell ref="Q14:R14"/>
    <mergeCell ref="Q11:R11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66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X105"/>
  <sheetViews>
    <sheetView rightToLeft="1" view="pageBreakPreview" topLeftCell="A67" zoomScaleNormal="100" zoomScaleSheetLayoutView="100" workbookViewId="0">
      <selection activeCell="I99" sqref="I99"/>
    </sheetView>
  </sheetViews>
  <sheetFormatPr defaultRowHeight="12.75" x14ac:dyDescent="0.2"/>
  <cols>
    <col min="1" max="1" width="40.28515625" customWidth="1"/>
    <col min="2" max="2" width="1.28515625" customWidth="1"/>
    <col min="3" max="3" width="14.140625" style="43" bestFit="1" customWidth="1"/>
    <col min="4" max="4" width="1.28515625" style="43" customWidth="1"/>
    <col min="5" max="5" width="23" style="22" bestFit="1" customWidth="1"/>
    <col min="6" max="6" width="1.28515625" style="22" customWidth="1"/>
    <col min="7" max="7" width="23" style="22" bestFit="1" customWidth="1"/>
    <col min="8" max="8" width="1.28515625" style="22" customWidth="1"/>
    <col min="9" max="9" width="26.5703125" style="22" bestFit="1" customWidth="1"/>
    <col min="10" max="10" width="1.28515625" style="22" customWidth="1"/>
    <col min="11" max="11" width="16.42578125" style="22" bestFit="1" customWidth="1"/>
    <col min="12" max="12" width="1.28515625" style="22" customWidth="1"/>
    <col min="13" max="13" width="23" style="22" bestFit="1" customWidth="1"/>
    <col min="14" max="14" width="1.28515625" style="22" customWidth="1"/>
    <col min="15" max="15" width="23.140625" style="22" bestFit="1" customWidth="1"/>
    <col min="16" max="16" width="1.28515625" style="22" customWidth="1"/>
    <col min="17" max="17" width="16.5703125" style="22" bestFit="1" customWidth="1"/>
    <col min="18" max="18" width="2.28515625" style="43" customWidth="1"/>
    <col min="19" max="19" width="0.28515625" style="43" customWidth="1"/>
    <col min="20" max="20" width="9.140625" style="43"/>
    <col min="22" max="22" width="55.85546875" bestFit="1" customWidth="1"/>
    <col min="23" max="23" width="13.85546875" bestFit="1" customWidth="1"/>
    <col min="24" max="24" width="14.85546875" bestFit="1" customWidth="1"/>
  </cols>
  <sheetData>
    <row r="1" spans="1:18" ht="29.1" customHeight="1" x14ac:dyDescent="0.2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</row>
    <row r="2" spans="1:18" ht="21.75" customHeight="1" x14ac:dyDescent="0.2">
      <c r="A2" s="115" t="s">
        <v>188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</row>
    <row r="3" spans="1:18" ht="21.75" customHeight="1" x14ac:dyDescent="0.2">
      <c r="A3" s="115" t="s">
        <v>2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</row>
    <row r="4" spans="1:18" ht="14.45" customHeight="1" x14ac:dyDescent="0.2"/>
    <row r="5" spans="1:18" ht="14.45" customHeight="1" x14ac:dyDescent="0.2">
      <c r="A5" s="116" t="s">
        <v>267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</row>
    <row r="6" spans="1:18" ht="14.45" customHeight="1" x14ac:dyDescent="0.2">
      <c r="A6" s="117" t="s">
        <v>191</v>
      </c>
      <c r="C6" s="148" t="s">
        <v>207</v>
      </c>
      <c r="D6" s="148"/>
      <c r="E6" s="148"/>
      <c r="F6" s="148"/>
      <c r="G6" s="148"/>
      <c r="H6" s="148"/>
      <c r="I6" s="148"/>
      <c r="K6" s="148" t="s">
        <v>208</v>
      </c>
      <c r="L6" s="148"/>
      <c r="M6" s="148"/>
      <c r="N6" s="148"/>
      <c r="O6" s="148"/>
      <c r="P6" s="148"/>
      <c r="Q6" s="148"/>
      <c r="R6" s="148"/>
    </row>
    <row r="7" spans="1:18" ht="29.1" customHeight="1" x14ac:dyDescent="0.2">
      <c r="A7" s="117"/>
      <c r="C7" s="44" t="s">
        <v>13</v>
      </c>
      <c r="D7" s="45"/>
      <c r="E7" s="79" t="s">
        <v>15</v>
      </c>
      <c r="F7" s="23"/>
      <c r="G7" s="79" t="s">
        <v>265</v>
      </c>
      <c r="H7" s="23"/>
      <c r="I7" s="79" t="s">
        <v>268</v>
      </c>
      <c r="K7" s="79" t="s">
        <v>13</v>
      </c>
      <c r="L7" s="23"/>
      <c r="M7" s="79" t="s">
        <v>15</v>
      </c>
      <c r="N7" s="23"/>
      <c r="O7" s="79" t="s">
        <v>265</v>
      </c>
      <c r="P7" s="23"/>
      <c r="Q7" s="149" t="s">
        <v>268</v>
      </c>
      <c r="R7" s="149"/>
    </row>
    <row r="8" spans="1:18" ht="21.75" customHeight="1" x14ac:dyDescent="0.2">
      <c r="A8" s="5" t="s">
        <v>39</v>
      </c>
      <c r="C8" s="46">
        <v>3200000</v>
      </c>
      <c r="E8" s="26">
        <v>47406691520</v>
      </c>
      <c r="G8" s="26">
        <v>53979488000</v>
      </c>
      <c r="I8" s="92">
        <v>-6572796480</v>
      </c>
      <c r="K8" s="26">
        <v>3200000</v>
      </c>
      <c r="M8" s="26">
        <v>47406691520</v>
      </c>
      <c r="O8" s="26">
        <v>49982086289</v>
      </c>
      <c r="Q8" s="120">
        <v>-2575394769</v>
      </c>
      <c r="R8" s="120"/>
    </row>
    <row r="9" spans="1:18" ht="21.75" customHeight="1" x14ac:dyDescent="0.2">
      <c r="A9" s="8" t="s">
        <v>40</v>
      </c>
      <c r="C9" s="47">
        <v>4500000</v>
      </c>
      <c r="E9" s="27">
        <v>61218097650</v>
      </c>
      <c r="G9" s="27">
        <v>67112181450</v>
      </c>
      <c r="I9" s="91">
        <v>-5894083800</v>
      </c>
      <c r="K9" s="27">
        <v>4500000</v>
      </c>
      <c r="M9" s="27">
        <v>61218097650</v>
      </c>
      <c r="O9" s="27">
        <v>60637619700</v>
      </c>
      <c r="Q9" s="121">
        <v>580477949</v>
      </c>
      <c r="R9" s="121"/>
    </row>
    <row r="10" spans="1:18" ht="21.75" customHeight="1" x14ac:dyDescent="0.2">
      <c r="A10" s="8" t="s">
        <v>62</v>
      </c>
      <c r="C10" s="47">
        <v>8945641</v>
      </c>
      <c r="E10" s="27">
        <v>132490507577</v>
      </c>
      <c r="G10" s="27">
        <v>142846778807</v>
      </c>
      <c r="I10" s="91">
        <v>-10356271229</v>
      </c>
      <c r="K10" s="27">
        <v>8945641</v>
      </c>
      <c r="M10" s="27">
        <v>132490507577</v>
      </c>
      <c r="O10" s="27">
        <v>88672445385</v>
      </c>
      <c r="Q10" s="121">
        <v>43818062192</v>
      </c>
      <c r="R10" s="121"/>
    </row>
    <row r="11" spans="1:18" ht="21.75" customHeight="1" x14ac:dyDescent="0.2">
      <c r="A11" s="8" t="s">
        <v>28</v>
      </c>
      <c r="C11" s="47">
        <v>1000000</v>
      </c>
      <c r="E11" s="27">
        <v>60935300700</v>
      </c>
      <c r="G11" s="27">
        <v>68317789500</v>
      </c>
      <c r="I11" s="91">
        <v>-7382488800</v>
      </c>
      <c r="K11" s="27">
        <v>1000000</v>
      </c>
      <c r="M11" s="27">
        <v>60935300700</v>
      </c>
      <c r="O11" s="27">
        <v>60260557100</v>
      </c>
      <c r="Q11" s="121">
        <v>674743599</v>
      </c>
      <c r="R11" s="121"/>
    </row>
    <row r="12" spans="1:18" ht="21.75" customHeight="1" x14ac:dyDescent="0.2">
      <c r="A12" s="8" t="s">
        <v>22</v>
      </c>
      <c r="C12" s="47">
        <v>5238672</v>
      </c>
      <c r="E12" s="27">
        <v>48966827956</v>
      </c>
      <c r="G12" s="27">
        <v>47615301919</v>
      </c>
      <c r="I12" s="91">
        <v>1351526037</v>
      </c>
      <c r="K12" s="27">
        <v>5238672</v>
      </c>
      <c r="M12" s="27">
        <v>48966827956</v>
      </c>
      <c r="O12" s="27">
        <v>26850893327</v>
      </c>
      <c r="Q12" s="121">
        <v>22115934629</v>
      </c>
      <c r="R12" s="121"/>
    </row>
    <row r="13" spans="1:18" ht="21.75" customHeight="1" x14ac:dyDescent="0.2">
      <c r="A13" s="8" t="s">
        <v>20</v>
      </c>
      <c r="C13" s="47">
        <v>112475463</v>
      </c>
      <c r="E13" s="27">
        <v>124775538936</v>
      </c>
      <c r="G13" s="27">
        <v>147989592691</v>
      </c>
      <c r="I13" s="91">
        <v>-23214053754</v>
      </c>
      <c r="K13" s="27">
        <v>112475463</v>
      </c>
      <c r="M13" s="27">
        <v>124775538936</v>
      </c>
      <c r="O13" s="27">
        <v>97432062156</v>
      </c>
      <c r="Q13" s="121">
        <v>27343476780</v>
      </c>
      <c r="R13" s="121"/>
    </row>
    <row r="14" spans="1:18" ht="21.75" customHeight="1" x14ac:dyDescent="0.2">
      <c r="A14" s="8" t="s">
        <v>23</v>
      </c>
      <c r="C14" s="47">
        <v>6700000</v>
      </c>
      <c r="E14" s="27">
        <v>73662155720</v>
      </c>
      <c r="G14" s="27">
        <v>77052742310</v>
      </c>
      <c r="I14" s="91">
        <v>-3390586590</v>
      </c>
      <c r="K14" s="27">
        <v>6700000</v>
      </c>
      <c r="M14" s="27">
        <v>73662155720</v>
      </c>
      <c r="O14" s="27">
        <v>46138570460</v>
      </c>
      <c r="Q14" s="121">
        <v>27523585260</v>
      </c>
      <c r="R14" s="121"/>
    </row>
    <row r="15" spans="1:18" ht="21.75" customHeight="1" x14ac:dyDescent="0.2">
      <c r="A15" s="8" t="s">
        <v>26</v>
      </c>
      <c r="C15" s="47">
        <v>1245721</v>
      </c>
      <c r="E15" s="27">
        <v>12941878807</v>
      </c>
      <c r="G15" s="27">
        <v>15970303170</v>
      </c>
      <c r="I15" s="91">
        <v>-3028424362</v>
      </c>
      <c r="K15" s="27">
        <v>1245721</v>
      </c>
      <c r="M15" s="27">
        <v>12941878807</v>
      </c>
      <c r="O15" s="27">
        <v>16108745427</v>
      </c>
      <c r="Q15" s="121">
        <v>-3166866619</v>
      </c>
      <c r="R15" s="121"/>
    </row>
    <row r="16" spans="1:18" ht="21.75" customHeight="1" x14ac:dyDescent="0.2">
      <c r="A16" s="8" t="s">
        <v>57</v>
      </c>
      <c r="C16" s="47">
        <v>2400000</v>
      </c>
      <c r="E16" s="27">
        <v>24767059200</v>
      </c>
      <c r="G16" s="27">
        <v>29910986880</v>
      </c>
      <c r="I16" s="91">
        <v>-5143927680</v>
      </c>
      <c r="K16" s="27">
        <v>2400000</v>
      </c>
      <c r="M16" s="27">
        <v>24767059200</v>
      </c>
      <c r="O16" s="27">
        <v>25005204000</v>
      </c>
      <c r="Q16" s="121">
        <v>-238144800</v>
      </c>
      <c r="R16" s="121"/>
    </row>
    <row r="17" spans="1:18" ht="21.75" customHeight="1" x14ac:dyDescent="0.2">
      <c r="A17" s="8" t="s">
        <v>32</v>
      </c>
      <c r="C17" s="47">
        <v>800000</v>
      </c>
      <c r="E17" s="27">
        <v>21369526720</v>
      </c>
      <c r="G17" s="27">
        <v>20464576480</v>
      </c>
      <c r="I17" s="91">
        <v>904950239</v>
      </c>
      <c r="K17" s="27">
        <v>800000</v>
      </c>
      <c r="M17" s="27">
        <v>21369526720</v>
      </c>
      <c r="O17" s="27">
        <v>15058689520</v>
      </c>
      <c r="Q17" s="121">
        <v>6310837200</v>
      </c>
      <c r="R17" s="121"/>
    </row>
    <row r="18" spans="1:18" ht="21.75" customHeight="1" x14ac:dyDescent="0.2">
      <c r="A18" s="8" t="s">
        <v>29</v>
      </c>
      <c r="C18" s="47">
        <v>3751000</v>
      </c>
      <c r="E18" s="27">
        <v>47381120722</v>
      </c>
      <c r="G18" s="27">
        <v>37703908320</v>
      </c>
      <c r="I18" s="27">
        <f>E18-G18</f>
        <v>9677212402</v>
      </c>
      <c r="K18" s="27">
        <v>3751000</v>
      </c>
      <c r="M18" s="27">
        <v>47381120722</v>
      </c>
      <c r="O18" s="27">
        <v>21736507856</v>
      </c>
      <c r="Q18" s="121">
        <v>25644612866</v>
      </c>
      <c r="R18" s="121"/>
    </row>
    <row r="19" spans="1:18" ht="21.75" customHeight="1" x14ac:dyDescent="0.2">
      <c r="A19" s="8" t="s">
        <v>59</v>
      </c>
      <c r="C19" s="47">
        <v>303003995</v>
      </c>
      <c r="E19" s="27">
        <v>559230899860</v>
      </c>
      <c r="G19" s="27">
        <v>548407075992</v>
      </c>
      <c r="I19" s="27">
        <v>10823823868</v>
      </c>
      <c r="K19" s="27">
        <v>303003995</v>
      </c>
      <c r="M19" s="27">
        <v>559230899860</v>
      </c>
      <c r="O19" s="27">
        <v>539086560994</v>
      </c>
      <c r="Q19" s="121">
        <v>20144338866</v>
      </c>
      <c r="R19" s="121"/>
    </row>
    <row r="20" spans="1:18" ht="21.75" customHeight="1" x14ac:dyDescent="0.2">
      <c r="A20" s="8" t="s">
        <v>24</v>
      </c>
      <c r="C20" s="47">
        <v>13760101</v>
      </c>
      <c r="E20" s="27">
        <v>64991780595</v>
      </c>
      <c r="G20" s="27">
        <v>70726349471</v>
      </c>
      <c r="I20" s="91">
        <v>-5734568875</v>
      </c>
      <c r="K20" s="27">
        <v>13760101</v>
      </c>
      <c r="M20" s="27">
        <v>64991780595</v>
      </c>
      <c r="O20" s="27">
        <v>42217349916</v>
      </c>
      <c r="Q20" s="121">
        <v>22774430679</v>
      </c>
      <c r="R20" s="121"/>
    </row>
    <row r="21" spans="1:18" ht="21.75" customHeight="1" x14ac:dyDescent="0.2">
      <c r="A21" s="8" t="s">
        <v>27</v>
      </c>
      <c r="C21" s="47">
        <v>587904</v>
      </c>
      <c r="E21" s="27">
        <v>28065425645</v>
      </c>
      <c r="G21" s="27">
        <v>34214034796</v>
      </c>
      <c r="I21" s="91">
        <v>-6148609150</v>
      </c>
      <c r="K21" s="27">
        <v>587904</v>
      </c>
      <c r="M21" s="27">
        <v>28065425645</v>
      </c>
      <c r="O21" s="27">
        <v>26601193294</v>
      </c>
      <c r="Q21" s="121">
        <v>1464232351</v>
      </c>
      <c r="R21" s="121"/>
    </row>
    <row r="22" spans="1:18" ht="21.75" customHeight="1" x14ac:dyDescent="0.2">
      <c r="A22" s="8" t="s">
        <v>30</v>
      </c>
      <c r="C22" s="47">
        <v>20976025</v>
      </c>
      <c r="E22" s="27">
        <v>45270189710</v>
      </c>
      <c r="G22" s="27">
        <v>44874725984</v>
      </c>
      <c r="I22" s="91">
        <v>395463726</v>
      </c>
      <c r="K22" s="27">
        <v>20976025</v>
      </c>
      <c r="M22" s="27">
        <v>45270189710</v>
      </c>
      <c r="O22" s="27">
        <v>46558769544</v>
      </c>
      <c r="Q22" s="121">
        <v>-1288579833</v>
      </c>
      <c r="R22" s="121"/>
    </row>
    <row r="23" spans="1:18" ht="21.75" customHeight="1" x14ac:dyDescent="0.2">
      <c r="A23" s="8" t="s">
        <v>41</v>
      </c>
      <c r="C23" s="47">
        <v>10000</v>
      </c>
      <c r="E23" s="27">
        <v>4276683</v>
      </c>
      <c r="G23" s="27">
        <v>4276683</v>
      </c>
      <c r="I23" s="27">
        <v>0</v>
      </c>
      <c r="K23" s="27">
        <v>10000</v>
      </c>
      <c r="M23" s="27">
        <v>4276683</v>
      </c>
      <c r="O23" s="27">
        <v>4276683</v>
      </c>
      <c r="Q23" s="121">
        <v>0</v>
      </c>
      <c r="R23" s="121"/>
    </row>
    <row r="24" spans="1:18" ht="21.75" customHeight="1" x14ac:dyDescent="0.2">
      <c r="A24" s="8" t="s">
        <v>42</v>
      </c>
      <c r="C24" s="47">
        <v>10000</v>
      </c>
      <c r="E24" s="27">
        <v>4316374</v>
      </c>
      <c r="G24" s="27">
        <v>4316374</v>
      </c>
      <c r="I24" s="27">
        <v>0</v>
      </c>
      <c r="K24" s="27">
        <v>10000</v>
      </c>
      <c r="M24" s="27">
        <v>4316374</v>
      </c>
      <c r="O24" s="27">
        <v>4316374</v>
      </c>
      <c r="Q24" s="121">
        <v>0</v>
      </c>
      <c r="R24" s="121"/>
    </row>
    <row r="25" spans="1:18" ht="21.75" customHeight="1" x14ac:dyDescent="0.2">
      <c r="A25" s="8" t="s">
        <v>43</v>
      </c>
      <c r="C25" s="47">
        <v>10000</v>
      </c>
      <c r="E25" s="27">
        <v>12066003</v>
      </c>
      <c r="G25" s="27">
        <v>12066003</v>
      </c>
      <c r="I25" s="27">
        <v>0</v>
      </c>
      <c r="K25" s="27">
        <v>10000</v>
      </c>
      <c r="M25" s="27">
        <v>12066003</v>
      </c>
      <c r="O25" s="27">
        <v>12066003</v>
      </c>
      <c r="Q25" s="121">
        <v>0</v>
      </c>
      <c r="R25" s="121"/>
    </row>
    <row r="26" spans="1:18" ht="21.75" customHeight="1" x14ac:dyDescent="0.2">
      <c r="A26" s="8" t="s">
        <v>44</v>
      </c>
      <c r="C26" s="47">
        <v>10000</v>
      </c>
      <c r="E26" s="27">
        <v>6876431</v>
      </c>
      <c r="G26" s="27">
        <v>6876431</v>
      </c>
      <c r="I26" s="27">
        <v>0</v>
      </c>
      <c r="K26" s="27">
        <v>10000</v>
      </c>
      <c r="M26" s="27">
        <v>6876431</v>
      </c>
      <c r="O26" s="27">
        <v>6876431</v>
      </c>
      <c r="Q26" s="121">
        <v>0</v>
      </c>
      <c r="R26" s="121"/>
    </row>
    <row r="27" spans="1:18" ht="21.75" customHeight="1" x14ac:dyDescent="0.2">
      <c r="A27" s="8" t="s">
        <v>45</v>
      </c>
      <c r="C27" s="47">
        <v>10000</v>
      </c>
      <c r="E27" s="27">
        <v>11688940</v>
      </c>
      <c r="G27" s="27">
        <v>11688940</v>
      </c>
      <c r="I27" s="27">
        <v>0</v>
      </c>
      <c r="K27" s="27">
        <v>10000</v>
      </c>
      <c r="M27" s="27">
        <v>11688940</v>
      </c>
      <c r="O27" s="27">
        <v>11688940</v>
      </c>
      <c r="Q27" s="121">
        <v>0</v>
      </c>
      <c r="R27" s="121"/>
    </row>
    <row r="28" spans="1:18" ht="21.75" customHeight="1" x14ac:dyDescent="0.2">
      <c r="A28" s="8" t="s">
        <v>46</v>
      </c>
      <c r="C28" s="47">
        <v>10000</v>
      </c>
      <c r="E28" s="27">
        <v>19736250</v>
      </c>
      <c r="G28" s="27">
        <v>19736250</v>
      </c>
      <c r="I28" s="27">
        <v>0</v>
      </c>
      <c r="K28" s="27">
        <v>10000</v>
      </c>
      <c r="M28" s="27">
        <v>19736250</v>
      </c>
      <c r="O28" s="27">
        <v>19736250</v>
      </c>
      <c r="Q28" s="121">
        <v>0</v>
      </c>
      <c r="R28" s="121"/>
    </row>
    <row r="29" spans="1:18" ht="21.75" customHeight="1" x14ac:dyDescent="0.2">
      <c r="A29" s="8" t="s">
        <v>33</v>
      </c>
      <c r="C29" s="47">
        <v>10000</v>
      </c>
      <c r="E29" s="27">
        <v>6836740</v>
      </c>
      <c r="G29" s="27">
        <v>6836740</v>
      </c>
      <c r="I29" s="27">
        <v>0</v>
      </c>
      <c r="K29" s="27">
        <v>10000</v>
      </c>
      <c r="M29" s="27">
        <v>6836740</v>
      </c>
      <c r="O29" s="27">
        <v>6836740</v>
      </c>
      <c r="Q29" s="121">
        <v>0</v>
      </c>
      <c r="R29" s="121"/>
    </row>
    <row r="30" spans="1:18" ht="21.75" customHeight="1" x14ac:dyDescent="0.2">
      <c r="A30" s="8" t="s">
        <v>47</v>
      </c>
      <c r="C30" s="47">
        <v>10000</v>
      </c>
      <c r="E30" s="27">
        <v>12909432</v>
      </c>
      <c r="G30" s="27">
        <v>12909432</v>
      </c>
      <c r="I30" s="27">
        <v>0</v>
      </c>
      <c r="K30" s="27">
        <v>10000</v>
      </c>
      <c r="M30" s="27">
        <v>12909432</v>
      </c>
      <c r="O30" s="27">
        <v>12909432</v>
      </c>
      <c r="Q30" s="121">
        <v>0</v>
      </c>
      <c r="R30" s="121"/>
    </row>
    <row r="31" spans="1:18" ht="21.75" customHeight="1" x14ac:dyDescent="0.2">
      <c r="A31" s="8" t="s">
        <v>48</v>
      </c>
      <c r="C31" s="47">
        <v>10000</v>
      </c>
      <c r="E31" s="27">
        <v>5973465</v>
      </c>
      <c r="G31" s="27">
        <v>5973465</v>
      </c>
      <c r="I31" s="27">
        <v>0</v>
      </c>
      <c r="K31" s="27">
        <v>10000</v>
      </c>
      <c r="M31" s="27">
        <v>5973465</v>
      </c>
      <c r="O31" s="27">
        <v>5973465</v>
      </c>
      <c r="Q31" s="121">
        <v>0</v>
      </c>
      <c r="R31" s="121"/>
    </row>
    <row r="32" spans="1:18" ht="21.75" customHeight="1" x14ac:dyDescent="0.2">
      <c r="A32" s="8" t="s">
        <v>49</v>
      </c>
      <c r="C32" s="47">
        <v>10000</v>
      </c>
      <c r="E32" s="27">
        <v>13385722</v>
      </c>
      <c r="G32" s="27">
        <v>13385722</v>
      </c>
      <c r="I32" s="27">
        <v>0</v>
      </c>
      <c r="K32" s="27">
        <v>10000</v>
      </c>
      <c r="M32" s="27">
        <v>13385722</v>
      </c>
      <c r="O32" s="27">
        <v>13385722</v>
      </c>
      <c r="Q32" s="121">
        <v>0</v>
      </c>
      <c r="R32" s="121"/>
    </row>
    <row r="33" spans="1:18" ht="21.75" customHeight="1" x14ac:dyDescent="0.2">
      <c r="A33" s="8" t="s">
        <v>50</v>
      </c>
      <c r="C33" s="47">
        <v>10000</v>
      </c>
      <c r="E33" s="27">
        <v>5824624</v>
      </c>
      <c r="G33" s="27">
        <v>5824624</v>
      </c>
      <c r="I33" s="27">
        <v>0</v>
      </c>
      <c r="K33" s="27">
        <v>10000</v>
      </c>
      <c r="M33" s="27">
        <v>5824624</v>
      </c>
      <c r="O33" s="27">
        <v>5824624</v>
      </c>
      <c r="Q33" s="121">
        <v>0</v>
      </c>
      <c r="R33" s="121"/>
    </row>
    <row r="34" spans="1:18" ht="21.75" customHeight="1" x14ac:dyDescent="0.2">
      <c r="A34" s="8" t="s">
        <v>51</v>
      </c>
      <c r="C34" s="47">
        <v>10000</v>
      </c>
      <c r="E34" s="27">
        <v>9714323</v>
      </c>
      <c r="G34" s="27">
        <v>9714323</v>
      </c>
      <c r="I34" s="27">
        <v>0</v>
      </c>
      <c r="K34" s="27">
        <v>10000</v>
      </c>
      <c r="M34" s="27">
        <v>9714323</v>
      </c>
      <c r="O34" s="27">
        <v>9714323</v>
      </c>
      <c r="Q34" s="121">
        <v>0</v>
      </c>
      <c r="R34" s="121"/>
    </row>
    <row r="35" spans="1:18" ht="21.75" customHeight="1" x14ac:dyDescent="0.2">
      <c r="A35" s="8" t="s">
        <v>52</v>
      </c>
      <c r="C35" s="47">
        <v>10000</v>
      </c>
      <c r="E35" s="27">
        <v>12562138</v>
      </c>
      <c r="G35" s="27">
        <v>12562138</v>
      </c>
      <c r="I35" s="27">
        <v>0</v>
      </c>
      <c r="K35" s="27">
        <v>10000</v>
      </c>
      <c r="M35" s="27">
        <v>12562138</v>
      </c>
      <c r="O35" s="27">
        <v>12562138</v>
      </c>
      <c r="Q35" s="121">
        <v>0</v>
      </c>
      <c r="R35" s="121"/>
    </row>
    <row r="36" spans="1:18" ht="21.75" customHeight="1" x14ac:dyDescent="0.2">
      <c r="A36" s="8" t="s">
        <v>55</v>
      </c>
      <c r="C36" s="47">
        <v>10000</v>
      </c>
      <c r="E36" s="27">
        <v>4306451</v>
      </c>
      <c r="G36" s="27">
        <v>4306451</v>
      </c>
      <c r="I36" s="27">
        <v>0</v>
      </c>
      <c r="K36" s="27">
        <v>10000</v>
      </c>
      <c r="M36" s="27">
        <v>4306451</v>
      </c>
      <c r="O36" s="27">
        <v>4306451</v>
      </c>
      <c r="Q36" s="121">
        <v>0</v>
      </c>
      <c r="R36" s="121"/>
    </row>
    <row r="37" spans="1:18" ht="21.75" customHeight="1" x14ac:dyDescent="0.2">
      <c r="A37" s="8" t="s">
        <v>35</v>
      </c>
      <c r="C37" s="47">
        <v>10000</v>
      </c>
      <c r="E37" s="27">
        <v>4266761</v>
      </c>
      <c r="G37" s="27">
        <v>4266761</v>
      </c>
      <c r="I37" s="27">
        <v>0</v>
      </c>
      <c r="K37" s="27">
        <v>10000</v>
      </c>
      <c r="M37" s="27">
        <v>4266761</v>
      </c>
      <c r="O37" s="27">
        <v>4266761</v>
      </c>
      <c r="Q37" s="121">
        <v>0</v>
      </c>
      <c r="R37" s="121"/>
    </row>
    <row r="38" spans="1:18" ht="21.75" customHeight="1" x14ac:dyDescent="0.2">
      <c r="A38" s="8" t="s">
        <v>36</v>
      </c>
      <c r="C38" s="47">
        <v>10000</v>
      </c>
      <c r="E38" s="27">
        <v>4286606</v>
      </c>
      <c r="G38" s="27">
        <v>4286606</v>
      </c>
      <c r="I38" s="27">
        <v>0</v>
      </c>
      <c r="K38" s="27">
        <v>10000</v>
      </c>
      <c r="M38" s="27">
        <v>4286606</v>
      </c>
      <c r="O38" s="27">
        <v>4286606</v>
      </c>
      <c r="Q38" s="121">
        <v>0</v>
      </c>
      <c r="R38" s="121"/>
    </row>
    <row r="39" spans="1:18" ht="21.75" customHeight="1" x14ac:dyDescent="0.2">
      <c r="A39" s="8" t="s">
        <v>37</v>
      </c>
      <c r="C39" s="47">
        <v>10000</v>
      </c>
      <c r="E39" s="27">
        <v>10914970</v>
      </c>
      <c r="G39" s="27">
        <v>10914970</v>
      </c>
      <c r="I39" s="27">
        <v>0</v>
      </c>
      <c r="K39" s="27">
        <v>10000</v>
      </c>
      <c r="M39" s="27">
        <v>10914970</v>
      </c>
      <c r="O39" s="27">
        <v>10914970</v>
      </c>
      <c r="Q39" s="121">
        <v>0</v>
      </c>
      <c r="R39" s="121"/>
    </row>
    <row r="40" spans="1:18" ht="21.75" customHeight="1" x14ac:dyDescent="0.2">
      <c r="A40" s="8" t="s">
        <v>53</v>
      </c>
      <c r="C40" s="47">
        <v>10000</v>
      </c>
      <c r="E40" s="27">
        <v>4286606</v>
      </c>
      <c r="G40" s="27">
        <v>4286606</v>
      </c>
      <c r="I40" s="27">
        <v>0</v>
      </c>
      <c r="K40" s="27">
        <v>10000</v>
      </c>
      <c r="M40" s="27">
        <v>4286606</v>
      </c>
      <c r="O40" s="27">
        <v>4286606</v>
      </c>
      <c r="Q40" s="121">
        <v>0</v>
      </c>
      <c r="R40" s="121"/>
    </row>
    <row r="41" spans="1:18" ht="21.75" customHeight="1" x14ac:dyDescent="0.2">
      <c r="A41" s="8" t="s">
        <v>34</v>
      </c>
      <c r="C41" s="47">
        <v>10000</v>
      </c>
      <c r="E41" s="27">
        <v>9148729</v>
      </c>
      <c r="G41" s="27">
        <v>9148729</v>
      </c>
      <c r="I41" s="27">
        <v>0</v>
      </c>
      <c r="K41" s="27">
        <v>10000</v>
      </c>
      <c r="M41" s="27">
        <v>9148729</v>
      </c>
      <c r="O41" s="27">
        <v>9148729</v>
      </c>
      <c r="Q41" s="121">
        <v>0</v>
      </c>
      <c r="R41" s="121"/>
    </row>
    <row r="42" spans="1:18" ht="21.75" customHeight="1" x14ac:dyDescent="0.2">
      <c r="A42" s="8" t="s">
        <v>54</v>
      </c>
      <c r="C42" s="47">
        <v>10000</v>
      </c>
      <c r="E42" s="27">
        <v>5080422</v>
      </c>
      <c r="G42" s="27">
        <v>5080422</v>
      </c>
      <c r="I42" s="27">
        <v>0</v>
      </c>
      <c r="K42" s="27">
        <v>10000</v>
      </c>
      <c r="M42" s="27">
        <v>5080422</v>
      </c>
      <c r="O42" s="27">
        <v>5080422</v>
      </c>
      <c r="Q42" s="121">
        <v>0</v>
      </c>
      <c r="R42" s="121"/>
    </row>
    <row r="43" spans="1:18" ht="21.75" customHeight="1" x14ac:dyDescent="0.2">
      <c r="A43" s="8" t="s">
        <v>56</v>
      </c>
      <c r="C43" s="47">
        <v>10000</v>
      </c>
      <c r="E43" s="27">
        <v>12016389</v>
      </c>
      <c r="G43" s="27">
        <v>12016389</v>
      </c>
      <c r="I43" s="27">
        <v>0</v>
      </c>
      <c r="K43" s="27">
        <v>10000</v>
      </c>
      <c r="M43" s="27">
        <v>12016389</v>
      </c>
      <c r="O43" s="27">
        <v>12016389</v>
      </c>
      <c r="Q43" s="121">
        <v>0</v>
      </c>
      <c r="R43" s="121"/>
    </row>
    <row r="44" spans="1:18" ht="21.75" customHeight="1" x14ac:dyDescent="0.2">
      <c r="A44" s="8" t="s">
        <v>38</v>
      </c>
      <c r="C44" s="47">
        <v>29700000</v>
      </c>
      <c r="E44" s="27">
        <v>64186572582</v>
      </c>
      <c r="G44" s="27">
        <v>60384888531</v>
      </c>
      <c r="I44" s="91">
        <v>3801684050</v>
      </c>
      <c r="K44" s="27">
        <v>29700000</v>
      </c>
      <c r="M44" s="27">
        <v>64186572582</v>
      </c>
      <c r="O44" s="27">
        <v>48302016741</v>
      </c>
      <c r="Q44" s="121">
        <v>15884555841</v>
      </c>
      <c r="R44" s="121"/>
    </row>
    <row r="45" spans="1:18" ht="21.75" customHeight="1" x14ac:dyDescent="0.2">
      <c r="A45" s="8" t="s">
        <v>31</v>
      </c>
      <c r="C45" s="47">
        <v>2338000</v>
      </c>
      <c r="E45" s="27">
        <v>31017427466</v>
      </c>
      <c r="G45" s="27">
        <v>18953805714</v>
      </c>
      <c r="I45" s="91">
        <v>12063621752</v>
      </c>
      <c r="K45" s="27">
        <v>2338000</v>
      </c>
      <c r="M45" s="27">
        <v>31017427466</v>
      </c>
      <c r="O45" s="27">
        <v>11941825570</v>
      </c>
      <c r="Q45" s="121">
        <v>19075601896</v>
      </c>
      <c r="R45" s="121"/>
    </row>
    <row r="46" spans="1:18" ht="21.75" customHeight="1" x14ac:dyDescent="0.2">
      <c r="A46" s="8" t="s">
        <v>58</v>
      </c>
      <c r="C46" s="47">
        <v>5872208</v>
      </c>
      <c r="E46" s="27">
        <v>30590783118</v>
      </c>
      <c r="G46" s="27">
        <v>32164023393</v>
      </c>
      <c r="I46" s="91">
        <v>-1573240274</v>
      </c>
      <c r="K46" s="27">
        <v>5872208</v>
      </c>
      <c r="M46" s="27">
        <v>30590783118</v>
      </c>
      <c r="O46" s="27">
        <v>19793693381</v>
      </c>
      <c r="Q46" s="121">
        <v>10797089737</v>
      </c>
      <c r="R46" s="121"/>
    </row>
    <row r="47" spans="1:18" ht="21.75" customHeight="1" x14ac:dyDescent="0.2">
      <c r="A47" s="8" t="s">
        <v>21</v>
      </c>
      <c r="C47" s="47">
        <v>1</v>
      </c>
      <c r="E47" s="27">
        <v>2140</v>
      </c>
      <c r="G47" s="27">
        <v>2035</v>
      </c>
      <c r="I47" s="91">
        <v>105</v>
      </c>
      <c r="K47" s="27">
        <v>1</v>
      </c>
      <c r="M47" s="27">
        <v>2140</v>
      </c>
      <c r="O47" s="27">
        <v>1842</v>
      </c>
      <c r="Q47" s="121">
        <v>298</v>
      </c>
      <c r="R47" s="121"/>
    </row>
    <row r="48" spans="1:18" ht="21.75" customHeight="1" x14ac:dyDescent="0.2">
      <c r="A48" s="8" t="s">
        <v>25</v>
      </c>
      <c r="C48" s="47">
        <v>980000</v>
      </c>
      <c r="E48" s="27">
        <v>43243721962</v>
      </c>
      <c r="G48" s="27">
        <v>64841272328</v>
      </c>
      <c r="I48" s="91">
        <v>-21597550366</v>
      </c>
      <c r="K48" s="27">
        <v>980000</v>
      </c>
      <c r="M48" s="27">
        <v>43243721962</v>
      </c>
      <c r="O48" s="27">
        <v>51246776420</v>
      </c>
      <c r="Q48" s="121">
        <v>-8003054458</v>
      </c>
      <c r="R48" s="121"/>
    </row>
    <row r="49" spans="1:18" ht="21.75" customHeight="1" x14ac:dyDescent="0.2">
      <c r="A49" s="8" t="s">
        <v>61</v>
      </c>
      <c r="C49" s="47">
        <v>1466666</v>
      </c>
      <c r="E49" s="27">
        <v>7727795247</v>
      </c>
      <c r="G49" s="27">
        <v>7232983498</v>
      </c>
      <c r="I49" s="91">
        <v>494811749</v>
      </c>
      <c r="K49" s="27">
        <v>1466666</v>
      </c>
      <c r="M49" s="27">
        <v>7727795247</v>
      </c>
      <c r="O49" s="27">
        <v>5167872113</v>
      </c>
      <c r="Q49" s="121">
        <v>2559923134</v>
      </c>
      <c r="R49" s="121"/>
    </row>
    <row r="50" spans="1:18" ht="21.75" customHeight="1" x14ac:dyDescent="0.2">
      <c r="A50" s="8" t="s">
        <v>19</v>
      </c>
      <c r="C50" s="47">
        <v>1675000</v>
      </c>
      <c r="E50" s="27">
        <v>6548485865</v>
      </c>
      <c r="G50" s="27">
        <v>7811645575</v>
      </c>
      <c r="I50" s="91">
        <v>-1263159710</v>
      </c>
      <c r="K50" s="27">
        <v>1675000</v>
      </c>
      <c r="M50" s="27">
        <v>6548485865</v>
      </c>
      <c r="O50" s="27">
        <v>6902502994</v>
      </c>
      <c r="Q50" s="121">
        <v>-354017129</v>
      </c>
      <c r="R50" s="121"/>
    </row>
    <row r="51" spans="1:18" ht="21.75" customHeight="1" x14ac:dyDescent="0.2">
      <c r="A51" s="8" t="s">
        <v>89</v>
      </c>
      <c r="C51" s="47">
        <v>115000</v>
      </c>
      <c r="E51" s="27">
        <v>53530994880</v>
      </c>
      <c r="G51" s="27">
        <v>50105451792</v>
      </c>
      <c r="I51" s="27">
        <v>3425543088</v>
      </c>
      <c r="K51" s="27">
        <v>115000</v>
      </c>
      <c r="M51" s="27">
        <v>53530994880</v>
      </c>
      <c r="O51" s="27">
        <v>29631819701</v>
      </c>
      <c r="Q51" s="121">
        <v>23899175179</v>
      </c>
      <c r="R51" s="121"/>
    </row>
    <row r="52" spans="1:18" ht="21.75" customHeight="1" x14ac:dyDescent="0.2">
      <c r="A52" s="8" t="s">
        <v>95</v>
      </c>
      <c r="C52" s="47">
        <v>14482958</v>
      </c>
      <c r="E52" s="27">
        <v>150709660948</v>
      </c>
      <c r="G52" s="27">
        <v>134937699686</v>
      </c>
      <c r="I52" s="27">
        <v>15771961262</v>
      </c>
      <c r="K52" s="27">
        <v>14482958</v>
      </c>
      <c r="M52" s="27">
        <v>150709660948</v>
      </c>
      <c r="O52" s="27">
        <v>149999996006</v>
      </c>
      <c r="Q52" s="121">
        <v>709664942</v>
      </c>
      <c r="R52" s="121"/>
    </row>
    <row r="53" spans="1:18" ht="21.75" customHeight="1" x14ac:dyDescent="0.2">
      <c r="A53" s="8" t="s">
        <v>91</v>
      </c>
      <c r="C53" s="47">
        <v>3600000</v>
      </c>
      <c r="E53" s="27">
        <v>65800310400</v>
      </c>
      <c r="G53" s="27">
        <v>69298645680</v>
      </c>
      <c r="I53" s="27">
        <v>-3498335279</v>
      </c>
      <c r="K53" s="27">
        <v>3600000</v>
      </c>
      <c r="M53" s="27">
        <v>65800310400</v>
      </c>
      <c r="O53" s="27">
        <v>61551305640</v>
      </c>
      <c r="Q53" s="121">
        <v>4249004760</v>
      </c>
      <c r="R53" s="121"/>
    </row>
    <row r="54" spans="1:18" ht="21.75" customHeight="1" x14ac:dyDescent="0.2">
      <c r="A54" s="8" t="s">
        <v>96</v>
      </c>
      <c r="C54" s="47">
        <v>5338755</v>
      </c>
      <c r="E54" s="27">
        <v>98806127267</v>
      </c>
      <c r="G54" s="27">
        <v>99999989270</v>
      </c>
      <c r="I54" s="27">
        <v>-1193862002</v>
      </c>
      <c r="K54" s="27">
        <v>5338755</v>
      </c>
      <c r="M54" s="27">
        <v>98806127267</v>
      </c>
      <c r="O54" s="27">
        <v>99999989270</v>
      </c>
      <c r="Q54" s="121">
        <v>-1193862002</v>
      </c>
      <c r="R54" s="121"/>
    </row>
    <row r="55" spans="1:18" ht="21.75" customHeight="1" x14ac:dyDescent="0.2">
      <c r="A55" s="8" t="s">
        <v>92</v>
      </c>
      <c r="C55" s="47">
        <v>10000000</v>
      </c>
      <c r="E55" s="27">
        <v>168207908000</v>
      </c>
      <c r="G55" s="27">
        <v>144826000000</v>
      </c>
      <c r="I55" s="27">
        <v>23381908000</v>
      </c>
      <c r="K55" s="27">
        <v>10000000</v>
      </c>
      <c r="M55" s="27">
        <v>168207908000</v>
      </c>
      <c r="O55" s="27">
        <v>166549900000</v>
      </c>
      <c r="Q55" s="121">
        <v>1658008000</v>
      </c>
      <c r="R55" s="121"/>
    </row>
    <row r="56" spans="1:18" ht="21.75" customHeight="1" x14ac:dyDescent="0.2">
      <c r="A56" s="8" t="s">
        <v>93</v>
      </c>
      <c r="C56" s="47">
        <v>2895076</v>
      </c>
      <c r="E56" s="27">
        <v>73952718817</v>
      </c>
      <c r="G56" s="27">
        <v>63034030009</v>
      </c>
      <c r="I56" s="27">
        <v>10918688808</v>
      </c>
      <c r="K56" s="27">
        <v>2895076</v>
      </c>
      <c r="M56" s="27">
        <v>73952718817</v>
      </c>
      <c r="O56" s="27">
        <v>69999984701</v>
      </c>
      <c r="Q56" s="121">
        <v>3952734116</v>
      </c>
      <c r="R56" s="121"/>
    </row>
    <row r="57" spans="1:18" ht="21.75" customHeight="1" x14ac:dyDescent="0.2">
      <c r="A57" s="8" t="s">
        <v>94</v>
      </c>
      <c r="C57" s="47">
        <v>2395638</v>
      </c>
      <c r="E57" s="27">
        <v>40251063129</v>
      </c>
      <c r="G57" s="27">
        <v>34008343850</v>
      </c>
      <c r="I57" s="27">
        <v>6242719279</v>
      </c>
      <c r="K57" s="27">
        <v>2395638</v>
      </c>
      <c r="M57" s="27">
        <v>40251063129</v>
      </c>
      <c r="O57" s="27">
        <v>39999997284</v>
      </c>
      <c r="Q57" s="121">
        <v>251065845</v>
      </c>
      <c r="R57" s="121"/>
    </row>
    <row r="58" spans="1:18" ht="21.75" customHeight="1" x14ac:dyDescent="0.2">
      <c r="A58" s="8" t="s">
        <v>90</v>
      </c>
      <c r="C58" s="47">
        <v>17680000</v>
      </c>
      <c r="E58" s="27">
        <v>237266708536</v>
      </c>
      <c r="G58" s="27">
        <v>234215103408</v>
      </c>
      <c r="I58" s="27">
        <v>3051605128</v>
      </c>
      <c r="K58" s="27">
        <v>17680000</v>
      </c>
      <c r="M58" s="27">
        <v>237266708536</v>
      </c>
      <c r="O58" s="27">
        <v>174196640120</v>
      </c>
      <c r="Q58" s="121">
        <v>63070068416</v>
      </c>
      <c r="R58" s="121"/>
    </row>
    <row r="59" spans="1:18" ht="21.75" customHeight="1" x14ac:dyDescent="0.2">
      <c r="A59" s="8" t="s">
        <v>106</v>
      </c>
      <c r="C59" s="47">
        <v>6355000</v>
      </c>
      <c r="E59" s="27">
        <v>5892251585125</v>
      </c>
      <c r="G59" s="27">
        <v>5742367838752</v>
      </c>
      <c r="I59" s="27">
        <v>149883746373</v>
      </c>
      <c r="K59" s="27">
        <v>6355000</v>
      </c>
      <c r="M59" s="27">
        <v>5892251585125</v>
      </c>
      <c r="O59" s="27">
        <v>6104848920900</v>
      </c>
      <c r="Q59" s="121">
        <v>-212597335774</v>
      </c>
      <c r="R59" s="121"/>
    </row>
    <row r="60" spans="1:18" ht="21.75" customHeight="1" x14ac:dyDescent="0.2">
      <c r="A60" s="8" t="s">
        <v>128</v>
      </c>
      <c r="C60" s="47">
        <v>800000</v>
      </c>
      <c r="E60" s="27">
        <v>719608500000</v>
      </c>
      <c r="G60" s="27">
        <v>799565000000</v>
      </c>
      <c r="I60" s="27">
        <v>-79956499999</v>
      </c>
      <c r="K60" s="27">
        <v>800000</v>
      </c>
      <c r="M60" s="27">
        <v>719608500000</v>
      </c>
      <c r="O60" s="27">
        <v>799565000000</v>
      </c>
      <c r="Q60" s="121">
        <v>-79956499999</v>
      </c>
      <c r="R60" s="121"/>
    </row>
    <row r="61" spans="1:18" ht="21.75" customHeight="1" x14ac:dyDescent="0.2">
      <c r="A61" s="8" t="s">
        <v>122</v>
      </c>
      <c r="C61" s="47">
        <v>480000</v>
      </c>
      <c r="E61" s="27">
        <v>479739000000</v>
      </c>
      <c r="G61" s="27">
        <v>479739000000</v>
      </c>
      <c r="I61" s="27">
        <v>0</v>
      </c>
      <c r="K61" s="27">
        <v>480000</v>
      </c>
      <c r="M61" s="27">
        <v>479739000000</v>
      </c>
      <c r="O61" s="27">
        <v>479739000000</v>
      </c>
      <c r="Q61" s="121">
        <v>0</v>
      </c>
      <c r="R61" s="121"/>
    </row>
    <row r="62" spans="1:18" ht="21.75" customHeight="1" x14ac:dyDescent="0.2">
      <c r="A62" s="8" t="s">
        <v>110</v>
      </c>
      <c r="C62" s="47">
        <v>534464</v>
      </c>
      <c r="E62" s="27">
        <v>459287618328</v>
      </c>
      <c r="G62" s="27">
        <v>443481427860</v>
      </c>
      <c r="I62" s="27">
        <v>15806190468</v>
      </c>
      <c r="K62" s="27">
        <v>534464</v>
      </c>
      <c r="M62" s="27">
        <v>459287618328</v>
      </c>
      <c r="O62" s="27">
        <v>408642639678</v>
      </c>
      <c r="Q62" s="121">
        <v>50644978650</v>
      </c>
      <c r="R62" s="121"/>
    </row>
    <row r="63" spans="1:18" ht="21.75" customHeight="1" x14ac:dyDescent="0.2">
      <c r="A63" s="8" t="s">
        <v>134</v>
      </c>
      <c r="C63" s="47">
        <v>625000</v>
      </c>
      <c r="E63" s="27">
        <v>587241138910</v>
      </c>
      <c r="G63" s="27">
        <v>620763037426</v>
      </c>
      <c r="I63" s="27">
        <v>-33521898515</v>
      </c>
      <c r="K63" s="27">
        <v>625000</v>
      </c>
      <c r="M63" s="27">
        <v>587241138910</v>
      </c>
      <c r="O63" s="27">
        <v>598767004276</v>
      </c>
      <c r="Q63" s="121">
        <v>-11525865365</v>
      </c>
      <c r="R63" s="121"/>
    </row>
    <row r="64" spans="1:18" ht="21.75" customHeight="1" x14ac:dyDescent="0.2">
      <c r="A64" s="8" t="s">
        <v>125</v>
      </c>
      <c r="C64" s="47">
        <v>1000000</v>
      </c>
      <c r="E64" s="27">
        <v>999456250000</v>
      </c>
      <c r="G64" s="27">
        <v>999456250000</v>
      </c>
      <c r="I64" s="27">
        <v>0</v>
      </c>
      <c r="K64" s="27">
        <v>1000000</v>
      </c>
      <c r="M64" s="27">
        <v>999456250000</v>
      </c>
      <c r="O64" s="27">
        <v>999456250000</v>
      </c>
      <c r="Q64" s="121">
        <v>0</v>
      </c>
      <c r="R64" s="121"/>
    </row>
    <row r="65" spans="1:18" ht="21.75" customHeight="1" x14ac:dyDescent="0.2">
      <c r="A65" s="8" t="s">
        <v>137</v>
      </c>
      <c r="C65" s="47">
        <v>209000</v>
      </c>
      <c r="E65" s="27">
        <v>175374509230</v>
      </c>
      <c r="G65" s="27">
        <v>174515986306</v>
      </c>
      <c r="I65" s="27">
        <v>858522924</v>
      </c>
      <c r="K65" s="27">
        <v>209000</v>
      </c>
      <c r="M65" s="27">
        <v>175374509230</v>
      </c>
      <c r="O65" s="27">
        <v>171744691017</v>
      </c>
      <c r="Q65" s="121">
        <v>3629818213</v>
      </c>
      <c r="R65" s="121"/>
    </row>
    <row r="66" spans="1:18" ht="21.75" customHeight="1" x14ac:dyDescent="0.2">
      <c r="A66" s="8" t="s">
        <v>140</v>
      </c>
      <c r="C66" s="47">
        <v>1079237</v>
      </c>
      <c r="E66" s="27">
        <v>896731499973</v>
      </c>
      <c r="G66" s="27">
        <v>892176360327</v>
      </c>
      <c r="I66" s="27">
        <v>4555139646</v>
      </c>
      <c r="K66" s="27">
        <v>1079237</v>
      </c>
      <c r="M66" s="27">
        <v>896731499973</v>
      </c>
      <c r="O66" s="27">
        <v>877701953764</v>
      </c>
      <c r="Q66" s="121">
        <v>19029546209</v>
      </c>
      <c r="R66" s="121"/>
    </row>
    <row r="67" spans="1:18" ht="21.75" customHeight="1" x14ac:dyDescent="0.2">
      <c r="A67" s="8" t="s">
        <v>143</v>
      </c>
      <c r="C67" s="47">
        <v>2682862</v>
      </c>
      <c r="E67" s="27">
        <v>2224323161164</v>
      </c>
      <c r="G67" s="27">
        <v>2212836029882</v>
      </c>
      <c r="I67" s="27">
        <v>11487131282</v>
      </c>
      <c r="K67" s="27">
        <v>2682862</v>
      </c>
      <c r="M67" s="27">
        <v>2224323161164</v>
      </c>
      <c r="O67" s="27">
        <v>2177395923870</v>
      </c>
      <c r="Q67" s="121">
        <v>46927237294</v>
      </c>
      <c r="R67" s="121"/>
    </row>
    <row r="68" spans="1:18" ht="21.75" customHeight="1" x14ac:dyDescent="0.2">
      <c r="A68" s="8" t="s">
        <v>146</v>
      </c>
      <c r="C68" s="47">
        <v>1400000</v>
      </c>
      <c r="E68" s="27">
        <v>1236712971471</v>
      </c>
      <c r="G68" s="27">
        <v>1228621173780</v>
      </c>
      <c r="I68" s="27">
        <v>8091797691</v>
      </c>
      <c r="K68" s="27">
        <v>1400000</v>
      </c>
      <c r="M68" s="27">
        <v>1236712971471</v>
      </c>
      <c r="O68" s="27">
        <v>1204599042920</v>
      </c>
      <c r="Q68" s="121">
        <v>32113928551</v>
      </c>
      <c r="R68" s="121"/>
    </row>
    <row r="69" spans="1:18" ht="21.75" customHeight="1" x14ac:dyDescent="0.2">
      <c r="A69" s="8" t="s">
        <v>149</v>
      </c>
      <c r="C69" s="47">
        <v>2706888</v>
      </c>
      <c r="E69" s="27">
        <v>2209048021510</v>
      </c>
      <c r="G69" s="27">
        <v>2196137775740</v>
      </c>
      <c r="I69" s="27">
        <v>12910245770</v>
      </c>
      <c r="K69" s="27">
        <v>2706888</v>
      </c>
      <c r="M69" s="27">
        <v>2209048021510</v>
      </c>
      <c r="O69" s="27">
        <v>2277416592523</v>
      </c>
      <c r="Q69" s="121">
        <v>-68368571012</v>
      </c>
      <c r="R69" s="121"/>
    </row>
    <row r="70" spans="1:18" ht="21.75" customHeight="1" x14ac:dyDescent="0.2">
      <c r="A70" s="8" t="s">
        <v>113</v>
      </c>
      <c r="C70" s="47">
        <v>2000000</v>
      </c>
      <c r="E70" s="27">
        <v>1983550857437</v>
      </c>
      <c r="G70" s="27">
        <v>1998912500000</v>
      </c>
      <c r="I70" s="27">
        <v>-15361642562</v>
      </c>
      <c r="K70" s="27">
        <v>2000000</v>
      </c>
      <c r="M70" s="27">
        <v>1983550857437</v>
      </c>
      <c r="O70" s="27">
        <v>1998912500000</v>
      </c>
      <c r="Q70" s="121">
        <v>-15361642562</v>
      </c>
      <c r="R70" s="121"/>
    </row>
    <row r="71" spans="1:18" ht="21.75" customHeight="1" x14ac:dyDescent="0.2">
      <c r="A71" s="8" t="s">
        <v>152</v>
      </c>
      <c r="C71" s="47">
        <v>2137500</v>
      </c>
      <c r="E71" s="27">
        <v>1749248291270</v>
      </c>
      <c r="G71" s="27">
        <v>1738846462841</v>
      </c>
      <c r="I71" s="27">
        <v>10401828429</v>
      </c>
      <c r="K71" s="27">
        <v>2137500</v>
      </c>
      <c r="M71" s="27">
        <v>1749248291270</v>
      </c>
      <c r="O71" s="27">
        <v>1707318390557</v>
      </c>
      <c r="Q71" s="121">
        <v>41929900713</v>
      </c>
      <c r="R71" s="121"/>
    </row>
    <row r="72" spans="1:18" ht="21.75" customHeight="1" x14ac:dyDescent="0.2">
      <c r="A72" s="8" t="s">
        <v>119</v>
      </c>
      <c r="C72" s="47">
        <v>2000000</v>
      </c>
      <c r="E72" s="27">
        <v>1998912500000</v>
      </c>
      <c r="G72" s="27">
        <v>1998912500000</v>
      </c>
      <c r="I72" s="27">
        <v>0</v>
      </c>
      <c r="K72" s="27">
        <v>2000000</v>
      </c>
      <c r="M72" s="27">
        <v>1998912500000</v>
      </c>
      <c r="O72" s="27">
        <v>2000000000000</v>
      </c>
      <c r="Q72" s="121">
        <v>-1087499999</v>
      </c>
      <c r="R72" s="121"/>
    </row>
    <row r="73" spans="1:18" ht="21.75" customHeight="1" x14ac:dyDescent="0.2">
      <c r="A73" s="8" t="s">
        <v>116</v>
      </c>
      <c r="C73" s="47">
        <v>1000000</v>
      </c>
      <c r="E73" s="27">
        <v>999456250000</v>
      </c>
      <c r="G73" s="27">
        <v>999456250000</v>
      </c>
      <c r="I73" s="27">
        <v>0</v>
      </c>
      <c r="K73" s="27">
        <v>1000000</v>
      </c>
      <c r="M73" s="27">
        <v>999456250000</v>
      </c>
      <c r="O73" s="27">
        <v>1000000000000</v>
      </c>
      <c r="Q73" s="121">
        <v>-543749999</v>
      </c>
      <c r="R73" s="121"/>
    </row>
    <row r="74" spans="1:18" ht="21.75" customHeight="1" x14ac:dyDescent="0.2">
      <c r="A74" s="8" t="s">
        <v>158</v>
      </c>
      <c r="C74" s="47">
        <v>610000</v>
      </c>
      <c r="E74" s="27">
        <v>541133668486</v>
      </c>
      <c r="G74" s="27">
        <v>540816618905</v>
      </c>
      <c r="I74" s="27">
        <v>317049581</v>
      </c>
      <c r="K74" s="27">
        <v>610000</v>
      </c>
      <c r="M74" s="27">
        <v>541133668486</v>
      </c>
      <c r="O74" s="27">
        <v>540816618905</v>
      </c>
      <c r="Q74" s="121">
        <v>317049581</v>
      </c>
      <c r="R74" s="121"/>
    </row>
    <row r="75" spans="1:18" ht="21.75" customHeight="1" x14ac:dyDescent="0.2">
      <c r="A75" s="8" t="s">
        <v>155</v>
      </c>
      <c r="C75" s="47">
        <v>2000000</v>
      </c>
      <c r="E75" s="27">
        <v>1998912500000</v>
      </c>
      <c r="G75" s="27">
        <v>2000000000000</v>
      </c>
      <c r="I75" s="27">
        <v>-1087499999</v>
      </c>
      <c r="K75" s="27">
        <v>2000000</v>
      </c>
      <c r="M75" s="27">
        <v>1998912500000</v>
      </c>
      <c r="O75" s="27">
        <v>2000000000000</v>
      </c>
      <c r="Q75" s="121">
        <v>-1087499999</v>
      </c>
      <c r="R75" s="121"/>
    </row>
    <row r="76" spans="1:18" ht="21.75" customHeight="1" x14ac:dyDescent="0.2">
      <c r="A76" s="11" t="s">
        <v>269</v>
      </c>
      <c r="C76" s="48">
        <v>325379674</v>
      </c>
      <c r="E76" s="28">
        <v>325133198</v>
      </c>
      <c r="G76" s="28">
        <v>325133198</v>
      </c>
      <c r="I76" s="28">
        <v>0</v>
      </c>
      <c r="K76" s="28">
        <v>325379674</v>
      </c>
      <c r="M76" s="28">
        <v>325133198</v>
      </c>
      <c r="O76" s="28">
        <v>325133198</v>
      </c>
      <c r="Q76" s="122">
        <v>0</v>
      </c>
      <c r="R76" s="122"/>
    </row>
    <row r="77" spans="1:18" ht="21.75" customHeight="1" thickBot="1" x14ac:dyDescent="0.25">
      <c r="A77" s="15" t="s">
        <v>63</v>
      </c>
      <c r="C77" s="49">
        <v>940333449</v>
      </c>
      <c r="E77" s="29">
        <v>27576807211836</v>
      </c>
      <c r="G77" s="29">
        <v>27496109539615</v>
      </c>
      <c r="I77" s="29">
        <f>SUM(I8:I76)</f>
        <v>80697672231</v>
      </c>
      <c r="K77" s="29">
        <v>940333449</v>
      </c>
      <c r="M77" s="29">
        <v>27576807211836</v>
      </c>
      <c r="O77" s="29">
        <v>27445061712418</v>
      </c>
      <c r="Q77" s="123">
        <v>131745499427</v>
      </c>
      <c r="R77" s="123"/>
    </row>
    <row r="79" spans="1:18" x14ac:dyDescent="0.2">
      <c r="G79" s="85"/>
    </row>
    <row r="80" spans="1:18" x14ac:dyDescent="0.2">
      <c r="G80" s="85"/>
    </row>
    <row r="81" spans="7:24" x14ac:dyDescent="0.2">
      <c r="G81" s="85"/>
    </row>
    <row r="83" spans="7:24" x14ac:dyDescent="0.2">
      <c r="U83" s="111"/>
      <c r="V83" s="111"/>
      <c r="X83" s="84"/>
    </row>
    <row r="84" spans="7:24" x14ac:dyDescent="0.2">
      <c r="U84" s="111"/>
      <c r="V84" s="111"/>
      <c r="W84" s="84"/>
    </row>
    <row r="85" spans="7:24" x14ac:dyDescent="0.2">
      <c r="U85" s="111"/>
      <c r="V85" s="111"/>
      <c r="X85" s="84"/>
    </row>
    <row r="86" spans="7:24" x14ac:dyDescent="0.2">
      <c r="U86" s="111"/>
      <c r="V86" s="112"/>
      <c r="W86" s="84"/>
    </row>
    <row r="87" spans="7:24" x14ac:dyDescent="0.2">
      <c r="U87" s="111"/>
      <c r="V87" s="111"/>
      <c r="W87" s="84"/>
    </row>
    <row r="88" spans="7:24" x14ac:dyDescent="0.2">
      <c r="U88" s="111"/>
      <c r="V88" s="111"/>
      <c r="X88" s="84"/>
    </row>
    <row r="89" spans="7:24" x14ac:dyDescent="0.2">
      <c r="U89" s="111"/>
      <c r="V89" s="111"/>
      <c r="X89" s="84"/>
    </row>
    <row r="90" spans="7:24" x14ac:dyDescent="0.2">
      <c r="I90" s="109"/>
      <c r="J90" s="109"/>
      <c r="K90" s="109"/>
      <c r="L90" s="109"/>
      <c r="M90" s="109"/>
      <c r="N90" s="109"/>
      <c r="O90" s="109"/>
      <c r="P90" s="109"/>
      <c r="Q90" s="109"/>
      <c r="U90" s="111"/>
      <c r="V90" s="111"/>
      <c r="X90" s="84"/>
    </row>
    <row r="91" spans="7:24" x14ac:dyDescent="0.2">
      <c r="U91" s="111"/>
      <c r="V91" s="111"/>
      <c r="X91" s="84"/>
    </row>
    <row r="92" spans="7:24" x14ac:dyDescent="0.2">
      <c r="U92" s="111"/>
      <c r="V92" s="111"/>
      <c r="X92" s="84"/>
    </row>
    <row r="93" spans="7:24" x14ac:dyDescent="0.2">
      <c r="U93" s="111"/>
      <c r="V93" s="111"/>
      <c r="X93" s="84"/>
    </row>
    <row r="94" spans="7:24" x14ac:dyDescent="0.2">
      <c r="U94" s="111"/>
      <c r="V94" s="111"/>
      <c r="W94" s="84"/>
    </row>
    <row r="95" spans="7:24" x14ac:dyDescent="0.2">
      <c r="U95" s="111"/>
      <c r="V95" s="111"/>
      <c r="X95" s="84"/>
    </row>
    <row r="96" spans="7:24" x14ac:dyDescent="0.2">
      <c r="U96" s="111"/>
      <c r="V96" s="111"/>
      <c r="W96" s="84"/>
    </row>
    <row r="97" spans="21:23" x14ac:dyDescent="0.2">
      <c r="U97" s="111"/>
      <c r="V97" s="111"/>
    </row>
    <row r="102" spans="21:23" x14ac:dyDescent="0.2">
      <c r="W102" s="84"/>
    </row>
    <row r="104" spans="21:23" x14ac:dyDescent="0.2">
      <c r="W104" s="84"/>
    </row>
    <row r="105" spans="21:23" x14ac:dyDescent="0.2">
      <c r="W105" s="84"/>
    </row>
  </sheetData>
  <mergeCells count="78">
    <mergeCell ref="Q73:R73"/>
    <mergeCell ref="Q74:R74"/>
    <mergeCell ref="Q75:R75"/>
    <mergeCell ref="Q76:R76"/>
    <mergeCell ref="Q77:R77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3:R43"/>
    <mergeCell ref="Q44:R44"/>
    <mergeCell ref="Q51:R51"/>
    <mergeCell ref="Q52:R52"/>
    <mergeCell ref="Q45:R45"/>
    <mergeCell ref="Q46:R46"/>
    <mergeCell ref="Q47:R47"/>
    <mergeCell ref="Q48:R48"/>
    <mergeCell ref="Q49:R49"/>
    <mergeCell ref="Q50:R50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57"/>
  <sheetViews>
    <sheetView rightToLeft="1" view="pageBreakPreview" topLeftCell="T40" zoomScaleNormal="100" zoomScaleSheetLayoutView="100" workbookViewId="0">
      <selection activeCell="V55" sqref="V55:AB60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3.5703125" style="22" bestFit="1" customWidth="1"/>
    <col min="7" max="7" width="1.28515625" style="22" customWidth="1"/>
    <col min="8" max="8" width="20.85546875" style="22" bestFit="1" customWidth="1"/>
    <col min="9" max="9" width="1.28515625" style="22" customWidth="1"/>
    <col min="10" max="10" width="19.85546875" style="22" bestFit="1" customWidth="1"/>
    <col min="11" max="11" width="1.28515625" style="22" customWidth="1"/>
    <col min="12" max="12" width="12.28515625" style="22" bestFit="1" customWidth="1"/>
    <col min="13" max="13" width="1.28515625" style="22" customWidth="1"/>
    <col min="14" max="14" width="14.42578125" style="22" bestFit="1" customWidth="1"/>
    <col min="15" max="15" width="1.28515625" style="22" customWidth="1"/>
    <col min="16" max="16" width="11.28515625" style="22" bestFit="1" customWidth="1"/>
    <col min="17" max="17" width="1.28515625" style="22" customWidth="1"/>
    <col min="18" max="18" width="16.28515625" style="22" bestFit="1" customWidth="1"/>
    <col min="19" max="19" width="1.28515625" style="22" customWidth="1"/>
    <col min="20" max="20" width="14.85546875" style="22" bestFit="1" customWidth="1"/>
    <col min="21" max="21" width="1.28515625" style="22" customWidth="1"/>
    <col min="22" max="22" width="17.7109375" style="22" bestFit="1" customWidth="1"/>
    <col min="23" max="23" width="1.28515625" style="22" customWidth="1"/>
    <col min="24" max="24" width="20.85546875" style="22" bestFit="1" customWidth="1"/>
    <col min="25" max="25" width="1.28515625" style="22" customWidth="1"/>
    <col min="26" max="26" width="20.140625" style="22" bestFit="1" customWidth="1"/>
    <col min="27" max="27" width="1.28515625" customWidth="1"/>
    <col min="28" max="28" width="15.5703125" customWidth="1"/>
    <col min="29" max="29" width="0.28515625" customWidth="1"/>
    <col min="30" max="31" width="9.140625" style="99"/>
  </cols>
  <sheetData>
    <row r="1" spans="1:31" ht="29.1" customHeight="1" x14ac:dyDescent="0.2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</row>
    <row r="2" spans="1:31" ht="21.75" customHeight="1" x14ac:dyDescent="0.2">
      <c r="A2" s="115" t="s">
        <v>1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</row>
    <row r="3" spans="1:31" ht="21.75" customHeight="1" x14ac:dyDescent="0.2">
      <c r="A3" s="115" t="s">
        <v>2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</row>
    <row r="4" spans="1:31" ht="14.45" customHeight="1" x14ac:dyDescent="0.2">
      <c r="A4" s="1" t="s">
        <v>3</v>
      </c>
      <c r="B4" s="116" t="s">
        <v>4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</row>
    <row r="5" spans="1:31" ht="14.45" customHeight="1" x14ac:dyDescent="0.2">
      <c r="A5" s="116" t="s">
        <v>5</v>
      </c>
      <c r="B5" s="116"/>
      <c r="C5" s="116" t="s">
        <v>6</v>
      </c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6"/>
      <c r="AB5" s="116"/>
    </row>
    <row r="6" spans="1:31" ht="14.45" customHeight="1" x14ac:dyDescent="0.2">
      <c r="F6" s="118" t="s">
        <v>7</v>
      </c>
      <c r="G6" s="118"/>
      <c r="H6" s="118"/>
      <c r="I6" s="118"/>
      <c r="J6" s="118"/>
      <c r="L6" s="118" t="s">
        <v>8</v>
      </c>
      <c r="M6" s="118"/>
      <c r="N6" s="118"/>
      <c r="O6" s="118"/>
      <c r="P6" s="118"/>
      <c r="Q6" s="118"/>
      <c r="R6" s="118"/>
      <c r="T6" s="117" t="s">
        <v>9</v>
      </c>
      <c r="U6" s="117"/>
      <c r="V6" s="117"/>
      <c r="W6" s="117"/>
      <c r="X6" s="117"/>
      <c r="Y6" s="117"/>
      <c r="Z6" s="117"/>
      <c r="AA6" s="117"/>
      <c r="AB6" s="117"/>
    </row>
    <row r="7" spans="1:31" ht="14.45" customHeight="1" x14ac:dyDescent="0.2">
      <c r="F7" s="23"/>
      <c r="G7" s="23"/>
      <c r="H7" s="23"/>
      <c r="I7" s="23"/>
      <c r="J7" s="23"/>
      <c r="L7" s="124" t="s">
        <v>10</v>
      </c>
      <c r="M7" s="124"/>
      <c r="N7" s="124"/>
      <c r="O7" s="23"/>
      <c r="P7" s="124" t="s">
        <v>11</v>
      </c>
      <c r="Q7" s="124"/>
      <c r="R7" s="124"/>
      <c r="T7" s="23"/>
      <c r="U7" s="23"/>
      <c r="V7" s="23"/>
      <c r="W7" s="23"/>
      <c r="X7" s="23"/>
      <c r="Y7" s="23"/>
      <c r="Z7" s="23"/>
      <c r="AA7" s="3"/>
      <c r="AB7" s="3"/>
    </row>
    <row r="8" spans="1:31" ht="42" x14ac:dyDescent="0.2">
      <c r="A8" s="117" t="s">
        <v>12</v>
      </c>
      <c r="B8" s="117"/>
      <c r="C8" s="117"/>
      <c r="E8" s="117" t="s">
        <v>13</v>
      </c>
      <c r="F8" s="117"/>
      <c r="H8" s="24" t="s">
        <v>14</v>
      </c>
      <c r="J8" s="24" t="s">
        <v>15</v>
      </c>
      <c r="L8" s="25" t="s">
        <v>13</v>
      </c>
      <c r="M8" s="23"/>
      <c r="N8" s="25" t="s">
        <v>14</v>
      </c>
      <c r="P8" s="25" t="s">
        <v>13</v>
      </c>
      <c r="Q8" s="23"/>
      <c r="R8" s="25" t="s">
        <v>16</v>
      </c>
      <c r="T8" s="24" t="s">
        <v>13</v>
      </c>
      <c r="V8" s="24" t="s">
        <v>17</v>
      </c>
      <c r="X8" s="24" t="s">
        <v>14</v>
      </c>
      <c r="Z8" s="24" t="s">
        <v>15</v>
      </c>
      <c r="AB8" s="18" t="s">
        <v>18</v>
      </c>
    </row>
    <row r="9" spans="1:31" ht="21.75" customHeight="1" x14ac:dyDescent="0.2">
      <c r="A9" s="125" t="s">
        <v>19</v>
      </c>
      <c r="B9" s="125"/>
      <c r="C9" s="125"/>
      <c r="E9" s="126">
        <v>1675000</v>
      </c>
      <c r="F9" s="126"/>
      <c r="H9" s="26">
        <v>7056959384</v>
      </c>
      <c r="J9" s="26">
        <v>7811645575</v>
      </c>
      <c r="L9" s="26">
        <v>0</v>
      </c>
      <c r="N9" s="26">
        <v>0</v>
      </c>
      <c r="P9" s="26">
        <v>0</v>
      </c>
      <c r="R9" s="26">
        <v>0</v>
      </c>
      <c r="T9" s="26">
        <v>1675000</v>
      </c>
      <c r="V9" s="26">
        <v>3940</v>
      </c>
      <c r="X9" s="26">
        <v>7056959384</v>
      </c>
      <c r="Z9" s="26">
        <v>6548485865</v>
      </c>
      <c r="AB9" s="7">
        <v>0.01</v>
      </c>
      <c r="AD9" s="100"/>
      <c r="AE9" s="101"/>
    </row>
    <row r="10" spans="1:31" ht="21.75" customHeight="1" x14ac:dyDescent="0.2">
      <c r="A10" s="127" t="s">
        <v>20</v>
      </c>
      <c r="B10" s="127"/>
      <c r="C10" s="127"/>
      <c r="E10" s="128">
        <v>112475463</v>
      </c>
      <c r="F10" s="128"/>
      <c r="H10" s="27">
        <v>109811516006</v>
      </c>
      <c r="J10" s="27">
        <v>147989592691.759</v>
      </c>
      <c r="L10" s="27">
        <v>0</v>
      </c>
      <c r="N10" s="27">
        <v>0</v>
      </c>
      <c r="P10" s="27">
        <v>0</v>
      </c>
      <c r="R10" s="27">
        <v>0</v>
      </c>
      <c r="T10" s="27">
        <v>112475463</v>
      </c>
      <c r="V10" s="27">
        <v>1118</v>
      </c>
      <c r="X10" s="27">
        <v>109811516006</v>
      </c>
      <c r="Z10" s="27">
        <v>124775538936.189</v>
      </c>
      <c r="AB10" s="10">
        <v>0.27</v>
      </c>
      <c r="AD10" s="100"/>
      <c r="AE10" s="101"/>
    </row>
    <row r="11" spans="1:31" ht="21.75" customHeight="1" x14ac:dyDescent="0.2">
      <c r="A11" s="127" t="s">
        <v>21</v>
      </c>
      <c r="B11" s="127"/>
      <c r="C11" s="127"/>
      <c r="E11" s="128">
        <v>1</v>
      </c>
      <c r="F11" s="128"/>
      <c r="H11" s="27">
        <v>1776</v>
      </c>
      <c r="J11" s="27">
        <v>2035.1457700000001</v>
      </c>
      <c r="L11" s="27">
        <v>0</v>
      </c>
      <c r="N11" s="27">
        <v>0</v>
      </c>
      <c r="P11" s="27">
        <v>0</v>
      </c>
      <c r="R11" s="27">
        <v>0</v>
      </c>
      <c r="T11" s="27">
        <v>1</v>
      </c>
      <c r="V11" s="27">
        <v>2157</v>
      </c>
      <c r="X11" s="27">
        <v>1776</v>
      </c>
      <c r="Z11" s="27">
        <v>2140.3263900000002</v>
      </c>
      <c r="AB11" s="10">
        <v>0</v>
      </c>
      <c r="AD11" s="100"/>
      <c r="AE11" s="101"/>
    </row>
    <row r="12" spans="1:31" ht="21.75" customHeight="1" x14ac:dyDescent="0.2">
      <c r="A12" s="127" t="s">
        <v>22</v>
      </c>
      <c r="B12" s="127"/>
      <c r="C12" s="127"/>
      <c r="E12" s="128">
        <v>5238672</v>
      </c>
      <c r="F12" s="128"/>
      <c r="H12" s="27">
        <v>30719840741</v>
      </c>
      <c r="J12" s="27">
        <v>47615301919.430397</v>
      </c>
      <c r="L12" s="27">
        <v>0</v>
      </c>
      <c r="N12" s="27">
        <v>0</v>
      </c>
      <c r="P12" s="27">
        <v>0</v>
      </c>
      <c r="R12" s="27">
        <v>0</v>
      </c>
      <c r="T12" s="27">
        <v>5238672</v>
      </c>
      <c r="V12" s="27">
        <v>9420</v>
      </c>
      <c r="X12" s="27">
        <v>30719840741</v>
      </c>
      <c r="Z12" s="27">
        <v>48966827956.444801</v>
      </c>
      <c r="AB12" s="10">
        <v>0.11</v>
      </c>
      <c r="AD12" s="100"/>
      <c r="AE12" s="101"/>
    </row>
    <row r="13" spans="1:31" ht="21.75" customHeight="1" x14ac:dyDescent="0.2">
      <c r="A13" s="127" t="s">
        <v>23</v>
      </c>
      <c r="B13" s="127"/>
      <c r="C13" s="127"/>
      <c r="E13" s="128">
        <v>6700000</v>
      </c>
      <c r="F13" s="128"/>
      <c r="H13" s="27">
        <v>58083444820</v>
      </c>
      <c r="J13" s="27">
        <v>77052742310</v>
      </c>
      <c r="L13" s="27">
        <v>0</v>
      </c>
      <c r="N13" s="27">
        <v>0</v>
      </c>
      <c r="P13" s="27">
        <v>0</v>
      </c>
      <c r="R13" s="27">
        <v>0</v>
      </c>
      <c r="T13" s="27">
        <v>6700000</v>
      </c>
      <c r="V13" s="27">
        <v>11080</v>
      </c>
      <c r="X13" s="27">
        <v>58083444820</v>
      </c>
      <c r="Z13" s="27">
        <v>73662155720</v>
      </c>
      <c r="AB13" s="10">
        <v>0.16</v>
      </c>
      <c r="AD13" s="100"/>
      <c r="AE13" s="101"/>
    </row>
    <row r="14" spans="1:31" ht="21.75" customHeight="1" x14ac:dyDescent="0.2">
      <c r="A14" s="127" t="s">
        <v>24</v>
      </c>
      <c r="B14" s="127"/>
      <c r="C14" s="127"/>
      <c r="E14" s="128">
        <v>13760101</v>
      </c>
      <c r="F14" s="128"/>
      <c r="H14" s="27">
        <v>49662532271</v>
      </c>
      <c r="J14" s="27">
        <v>70726349471.818604</v>
      </c>
      <c r="L14" s="27">
        <v>0</v>
      </c>
      <c r="N14" s="27">
        <v>0</v>
      </c>
      <c r="P14" s="27">
        <v>0</v>
      </c>
      <c r="R14" s="27">
        <v>0</v>
      </c>
      <c r="T14" s="27">
        <v>13760101</v>
      </c>
      <c r="V14" s="27">
        <v>4760</v>
      </c>
      <c r="X14" s="27">
        <v>49662532271</v>
      </c>
      <c r="Z14" s="27">
        <v>64991780595.725197</v>
      </c>
      <c r="AB14" s="10">
        <v>0.14000000000000001</v>
      </c>
      <c r="AD14" s="100"/>
      <c r="AE14" s="101"/>
    </row>
    <row r="15" spans="1:31" ht="21.75" customHeight="1" x14ac:dyDescent="0.2">
      <c r="A15" s="127" t="s">
        <v>25</v>
      </c>
      <c r="B15" s="127"/>
      <c r="C15" s="127"/>
      <c r="E15" s="128">
        <v>980000</v>
      </c>
      <c r="F15" s="128"/>
      <c r="H15" s="27">
        <v>49926448925</v>
      </c>
      <c r="J15" s="27">
        <v>64841272328</v>
      </c>
      <c r="L15" s="27">
        <v>0</v>
      </c>
      <c r="N15" s="27">
        <v>0</v>
      </c>
      <c r="P15" s="27">
        <v>0</v>
      </c>
      <c r="R15" s="27">
        <v>0</v>
      </c>
      <c r="T15" s="27">
        <v>980000</v>
      </c>
      <c r="V15" s="27">
        <v>44470</v>
      </c>
      <c r="X15" s="27">
        <v>49926448925</v>
      </c>
      <c r="Z15" s="27">
        <v>43243721962</v>
      </c>
      <c r="AB15" s="10">
        <v>0.09</v>
      </c>
      <c r="AD15" s="100"/>
      <c r="AE15" s="101"/>
    </row>
    <row r="16" spans="1:31" ht="21.75" customHeight="1" x14ac:dyDescent="0.2">
      <c r="A16" s="127" t="s">
        <v>26</v>
      </c>
      <c r="B16" s="127"/>
      <c r="C16" s="127"/>
      <c r="E16" s="128">
        <v>1245721</v>
      </c>
      <c r="F16" s="128"/>
      <c r="H16" s="27">
        <v>20021194745</v>
      </c>
      <c r="J16" s="27">
        <v>15970303170.576401</v>
      </c>
      <c r="L16" s="27">
        <v>0</v>
      </c>
      <c r="N16" s="27">
        <v>0</v>
      </c>
      <c r="P16" s="27">
        <v>0</v>
      </c>
      <c r="R16" s="27">
        <v>0</v>
      </c>
      <c r="T16" s="27">
        <v>1245721</v>
      </c>
      <c r="V16" s="27">
        <v>10470</v>
      </c>
      <c r="X16" s="27">
        <v>20021194745</v>
      </c>
      <c r="Z16" s="27">
        <v>12941878807.7349</v>
      </c>
      <c r="AB16" s="10">
        <v>0.03</v>
      </c>
      <c r="AD16" s="100"/>
      <c r="AE16" s="101"/>
    </row>
    <row r="17" spans="1:31" ht="21.75" customHeight="1" x14ac:dyDescent="0.2">
      <c r="A17" s="127" t="s">
        <v>27</v>
      </c>
      <c r="B17" s="127"/>
      <c r="C17" s="127"/>
      <c r="E17" s="128">
        <v>587904</v>
      </c>
      <c r="F17" s="128"/>
      <c r="H17" s="27">
        <v>30052665894</v>
      </c>
      <c r="J17" s="27">
        <v>34214034796.992001</v>
      </c>
      <c r="L17" s="27">
        <v>0</v>
      </c>
      <c r="N17" s="27">
        <v>0</v>
      </c>
      <c r="P17" s="27">
        <v>0</v>
      </c>
      <c r="R17" s="27">
        <v>0</v>
      </c>
      <c r="T17" s="27">
        <v>587904</v>
      </c>
      <c r="V17" s="27">
        <v>48110</v>
      </c>
      <c r="X17" s="27">
        <v>30052665894</v>
      </c>
      <c r="Z17" s="27">
        <v>28065425645.068802</v>
      </c>
      <c r="AB17" s="10">
        <v>0.06</v>
      </c>
      <c r="AD17" s="100"/>
      <c r="AE17" s="101"/>
    </row>
    <row r="18" spans="1:31" ht="21.75" customHeight="1" x14ac:dyDescent="0.2">
      <c r="A18" s="127" t="s">
        <v>28</v>
      </c>
      <c r="B18" s="127"/>
      <c r="C18" s="127"/>
      <c r="E18" s="128">
        <v>1000000</v>
      </c>
      <c r="F18" s="128"/>
      <c r="H18" s="27">
        <v>46125150214</v>
      </c>
      <c r="J18" s="27">
        <v>68317789500</v>
      </c>
      <c r="L18" s="27">
        <v>0</v>
      </c>
      <c r="N18" s="27">
        <v>0</v>
      </c>
      <c r="P18" s="27">
        <v>0</v>
      </c>
      <c r="R18" s="27">
        <v>0</v>
      </c>
      <c r="T18" s="27">
        <v>1000000</v>
      </c>
      <c r="V18" s="27">
        <v>61410</v>
      </c>
      <c r="X18" s="27">
        <v>46125150214</v>
      </c>
      <c r="Z18" s="27">
        <v>60935300700</v>
      </c>
      <c r="AB18" s="10">
        <v>0.13</v>
      </c>
      <c r="AD18" s="100"/>
      <c r="AE18" s="101"/>
    </row>
    <row r="19" spans="1:31" ht="21.75" customHeight="1" x14ac:dyDescent="0.2">
      <c r="A19" s="127" t="s">
        <v>29</v>
      </c>
      <c r="B19" s="127"/>
      <c r="C19" s="127"/>
      <c r="E19" s="128">
        <v>3751000</v>
      </c>
      <c r="F19" s="128"/>
      <c r="H19" s="27">
        <v>29898844635</v>
      </c>
      <c r="J19" s="27">
        <v>37703908320.099998</v>
      </c>
      <c r="L19" s="27">
        <v>0</v>
      </c>
      <c r="N19" s="27">
        <v>0</v>
      </c>
      <c r="P19" s="27">
        <v>0</v>
      </c>
      <c r="R19" s="27">
        <v>0</v>
      </c>
      <c r="T19" s="27">
        <v>3751000</v>
      </c>
      <c r="V19" s="27">
        <v>12730</v>
      </c>
      <c r="X19" s="27">
        <v>29898844635</v>
      </c>
      <c r="Z19" s="27">
        <v>47381120722.099998</v>
      </c>
      <c r="AB19" s="10">
        <v>0.1</v>
      </c>
      <c r="AD19" s="100"/>
      <c r="AE19" s="101"/>
    </row>
    <row r="20" spans="1:31" ht="21.75" customHeight="1" x14ac:dyDescent="0.2">
      <c r="A20" s="127" t="s">
        <v>30</v>
      </c>
      <c r="B20" s="127"/>
      <c r="C20" s="127"/>
      <c r="E20" s="128">
        <v>20976025</v>
      </c>
      <c r="F20" s="128"/>
      <c r="H20" s="27">
        <v>80830200988</v>
      </c>
      <c r="J20" s="27">
        <v>44874725984.473</v>
      </c>
      <c r="L20" s="27">
        <v>0</v>
      </c>
      <c r="N20" s="27">
        <v>0</v>
      </c>
      <c r="P20" s="27">
        <v>0</v>
      </c>
      <c r="R20" s="27">
        <v>0</v>
      </c>
      <c r="T20" s="27">
        <v>20976025</v>
      </c>
      <c r="V20" s="27">
        <v>2175</v>
      </c>
      <c r="X20" s="27">
        <v>80830200988</v>
      </c>
      <c r="Z20" s="27">
        <v>45270189710.681297</v>
      </c>
      <c r="AB20" s="10">
        <v>0.1</v>
      </c>
      <c r="AD20" s="100"/>
      <c r="AE20" s="101"/>
    </row>
    <row r="21" spans="1:31" ht="21.75" customHeight="1" x14ac:dyDescent="0.2">
      <c r="A21" s="127" t="s">
        <v>31</v>
      </c>
      <c r="B21" s="127"/>
      <c r="C21" s="127"/>
      <c r="E21" s="128">
        <v>2338000</v>
      </c>
      <c r="F21" s="128"/>
      <c r="H21" s="27">
        <v>20574445262</v>
      </c>
      <c r="J21" s="27">
        <v>18953805714.200001</v>
      </c>
      <c r="L21" s="27">
        <v>0</v>
      </c>
      <c r="N21" s="27">
        <v>0</v>
      </c>
      <c r="P21" s="27">
        <v>0</v>
      </c>
      <c r="R21" s="27">
        <v>0</v>
      </c>
      <c r="T21" s="27">
        <v>2338000</v>
      </c>
      <c r="V21" s="27">
        <v>13370</v>
      </c>
      <c r="X21" s="27">
        <v>20574445262</v>
      </c>
      <c r="Z21" s="27">
        <v>31017427466.200001</v>
      </c>
      <c r="AB21" s="10">
        <v>7.0000000000000007E-2</v>
      </c>
      <c r="AD21" s="100"/>
      <c r="AE21" s="101"/>
    </row>
    <row r="22" spans="1:31" ht="21.75" customHeight="1" x14ac:dyDescent="0.2">
      <c r="A22" s="127" t="s">
        <v>32</v>
      </c>
      <c r="B22" s="127"/>
      <c r="C22" s="127"/>
      <c r="E22" s="128">
        <v>800000</v>
      </c>
      <c r="F22" s="128"/>
      <c r="H22" s="27">
        <v>22114079875</v>
      </c>
      <c r="J22" s="27">
        <v>20464576480</v>
      </c>
      <c r="L22" s="27">
        <v>0</v>
      </c>
      <c r="N22" s="27">
        <v>0</v>
      </c>
      <c r="P22" s="27">
        <v>0</v>
      </c>
      <c r="R22" s="27">
        <v>0</v>
      </c>
      <c r="T22" s="27">
        <v>800000</v>
      </c>
      <c r="V22" s="27">
        <v>26920</v>
      </c>
      <c r="X22" s="27">
        <v>22114079875</v>
      </c>
      <c r="Z22" s="27">
        <v>21369526720</v>
      </c>
      <c r="AB22" s="10">
        <v>0.05</v>
      </c>
      <c r="AD22" s="100"/>
      <c r="AE22" s="101"/>
    </row>
    <row r="23" spans="1:31" ht="21.75" customHeight="1" x14ac:dyDescent="0.2">
      <c r="A23" s="127" t="s">
        <v>33</v>
      </c>
      <c r="B23" s="127"/>
      <c r="C23" s="127"/>
      <c r="E23" s="128">
        <v>10000</v>
      </c>
      <c r="F23" s="128"/>
      <c r="H23" s="27">
        <v>10109372</v>
      </c>
      <c r="J23" s="27">
        <v>6836740.2999999998</v>
      </c>
      <c r="L23" s="27">
        <v>0</v>
      </c>
      <c r="N23" s="27">
        <v>0</v>
      </c>
      <c r="P23" s="27">
        <v>0</v>
      </c>
      <c r="R23" s="27">
        <v>0</v>
      </c>
      <c r="T23" s="27">
        <v>10000</v>
      </c>
      <c r="V23" s="27">
        <v>689</v>
      </c>
      <c r="X23" s="27">
        <v>10109372</v>
      </c>
      <c r="Z23" s="27">
        <v>6836740.2999999998</v>
      </c>
      <c r="AB23" s="10">
        <v>0</v>
      </c>
      <c r="AD23" s="100"/>
      <c r="AE23" s="101"/>
    </row>
    <row r="24" spans="1:31" ht="21.75" customHeight="1" x14ac:dyDescent="0.2">
      <c r="A24" s="127" t="s">
        <v>34</v>
      </c>
      <c r="B24" s="127"/>
      <c r="C24" s="127"/>
      <c r="E24" s="128">
        <v>10000</v>
      </c>
      <c r="F24" s="128"/>
      <c r="H24" s="27">
        <v>9608908</v>
      </c>
      <c r="J24" s="27">
        <v>9148729.4000000004</v>
      </c>
      <c r="L24" s="27">
        <v>0</v>
      </c>
      <c r="N24" s="27">
        <v>0</v>
      </c>
      <c r="P24" s="27">
        <v>0</v>
      </c>
      <c r="R24" s="27">
        <v>0</v>
      </c>
      <c r="T24" s="27">
        <v>10000</v>
      </c>
      <c r="V24" s="27">
        <v>922</v>
      </c>
      <c r="X24" s="27">
        <v>9608908</v>
      </c>
      <c r="Z24" s="27">
        <v>9148729.4000000004</v>
      </c>
      <c r="AB24" s="10">
        <v>0</v>
      </c>
      <c r="AD24" s="100"/>
      <c r="AE24" s="101"/>
    </row>
    <row r="25" spans="1:31" ht="21.75" customHeight="1" x14ac:dyDescent="0.2">
      <c r="A25" s="127" t="s">
        <v>35</v>
      </c>
      <c r="B25" s="127"/>
      <c r="C25" s="127"/>
      <c r="E25" s="128">
        <v>10000</v>
      </c>
      <c r="F25" s="128"/>
      <c r="H25" s="27">
        <v>10109372</v>
      </c>
      <c r="J25" s="27">
        <v>4266761</v>
      </c>
      <c r="L25" s="27">
        <v>0</v>
      </c>
      <c r="N25" s="27">
        <v>0</v>
      </c>
      <c r="P25" s="27">
        <v>0</v>
      </c>
      <c r="R25" s="27">
        <v>0</v>
      </c>
      <c r="T25" s="27">
        <v>10000</v>
      </c>
      <c r="V25" s="27">
        <v>430</v>
      </c>
      <c r="X25" s="27">
        <v>10109372</v>
      </c>
      <c r="Z25" s="27">
        <v>4266761</v>
      </c>
      <c r="AB25" s="10">
        <v>0</v>
      </c>
      <c r="AD25" s="100"/>
      <c r="AE25" s="101"/>
    </row>
    <row r="26" spans="1:31" ht="21.75" customHeight="1" x14ac:dyDescent="0.2">
      <c r="A26" s="127" t="s">
        <v>36</v>
      </c>
      <c r="B26" s="127"/>
      <c r="C26" s="127"/>
      <c r="E26" s="128">
        <v>10000</v>
      </c>
      <c r="F26" s="128"/>
      <c r="H26" s="27">
        <v>12411506</v>
      </c>
      <c r="J26" s="27">
        <v>4286606.4000000004</v>
      </c>
      <c r="L26" s="27">
        <v>0</v>
      </c>
      <c r="N26" s="27">
        <v>0</v>
      </c>
      <c r="P26" s="27">
        <v>0</v>
      </c>
      <c r="R26" s="27">
        <v>0</v>
      </c>
      <c r="T26" s="27">
        <v>10000</v>
      </c>
      <c r="V26" s="27">
        <v>432</v>
      </c>
      <c r="X26" s="27">
        <v>12411506</v>
      </c>
      <c r="Z26" s="27">
        <v>4286606.4000000004</v>
      </c>
      <c r="AB26" s="10">
        <v>0</v>
      </c>
      <c r="AD26" s="100"/>
      <c r="AE26" s="101"/>
    </row>
    <row r="27" spans="1:31" ht="21.75" customHeight="1" x14ac:dyDescent="0.2">
      <c r="A27" s="127" t="s">
        <v>37</v>
      </c>
      <c r="B27" s="127"/>
      <c r="C27" s="127"/>
      <c r="E27" s="128">
        <v>10000</v>
      </c>
      <c r="F27" s="128"/>
      <c r="H27" s="27">
        <v>11110300</v>
      </c>
      <c r="J27" s="27">
        <v>10914970</v>
      </c>
      <c r="L27" s="27">
        <v>0</v>
      </c>
      <c r="N27" s="27">
        <v>0</v>
      </c>
      <c r="P27" s="27">
        <v>0</v>
      </c>
      <c r="R27" s="27">
        <v>0</v>
      </c>
      <c r="T27" s="27">
        <v>10000</v>
      </c>
      <c r="V27" s="27">
        <v>1100</v>
      </c>
      <c r="X27" s="27">
        <v>11110300</v>
      </c>
      <c r="Z27" s="27">
        <v>10914970</v>
      </c>
      <c r="AB27" s="10">
        <v>0</v>
      </c>
      <c r="AD27" s="100"/>
      <c r="AE27" s="101"/>
    </row>
    <row r="28" spans="1:31" ht="21.75" customHeight="1" x14ac:dyDescent="0.2">
      <c r="A28" s="127" t="s">
        <v>38</v>
      </c>
      <c r="B28" s="127"/>
      <c r="C28" s="127"/>
      <c r="E28" s="128">
        <v>29700000</v>
      </c>
      <c r="F28" s="128"/>
      <c r="H28" s="27">
        <v>39942405959</v>
      </c>
      <c r="J28" s="27">
        <v>60384888531</v>
      </c>
      <c r="L28" s="27">
        <v>0</v>
      </c>
      <c r="N28" s="27">
        <v>0</v>
      </c>
      <c r="P28" s="27">
        <v>0</v>
      </c>
      <c r="R28" s="27">
        <v>0</v>
      </c>
      <c r="T28" s="27">
        <v>29700000</v>
      </c>
      <c r="V28" s="27">
        <v>2178</v>
      </c>
      <c r="X28" s="27">
        <v>39942405959</v>
      </c>
      <c r="Z28" s="27">
        <v>64186572582</v>
      </c>
      <c r="AB28" s="10">
        <v>0.14000000000000001</v>
      </c>
      <c r="AD28" s="100"/>
      <c r="AE28" s="101"/>
    </row>
    <row r="29" spans="1:31" ht="21.75" customHeight="1" x14ac:dyDescent="0.2">
      <c r="A29" s="127" t="s">
        <v>39</v>
      </c>
      <c r="B29" s="127"/>
      <c r="C29" s="127"/>
      <c r="E29" s="128">
        <v>3200000</v>
      </c>
      <c r="F29" s="128"/>
      <c r="H29" s="27">
        <v>49982086289</v>
      </c>
      <c r="J29" s="27">
        <v>53979488000</v>
      </c>
      <c r="L29" s="27">
        <v>0</v>
      </c>
      <c r="N29" s="27">
        <v>0</v>
      </c>
      <c r="P29" s="27">
        <v>0</v>
      </c>
      <c r="R29" s="27">
        <v>0</v>
      </c>
      <c r="T29" s="27">
        <v>3200000</v>
      </c>
      <c r="V29" s="27">
        <v>14930</v>
      </c>
      <c r="X29" s="27">
        <v>49982086289</v>
      </c>
      <c r="Z29" s="27">
        <v>47406691520</v>
      </c>
      <c r="AB29" s="10">
        <v>0.1</v>
      </c>
      <c r="AD29" s="100"/>
      <c r="AE29" s="101"/>
    </row>
    <row r="30" spans="1:31" ht="21.75" customHeight="1" x14ac:dyDescent="0.2">
      <c r="A30" s="127" t="s">
        <v>40</v>
      </c>
      <c r="B30" s="127"/>
      <c r="C30" s="127"/>
      <c r="E30" s="128">
        <v>4500000</v>
      </c>
      <c r="F30" s="128"/>
      <c r="H30" s="27">
        <v>51090492742</v>
      </c>
      <c r="J30" s="27">
        <v>67112181450</v>
      </c>
      <c r="L30" s="27">
        <v>0</v>
      </c>
      <c r="N30" s="27">
        <v>0</v>
      </c>
      <c r="P30" s="27">
        <v>0</v>
      </c>
      <c r="R30" s="27">
        <v>0</v>
      </c>
      <c r="T30" s="27">
        <v>4500000</v>
      </c>
      <c r="V30" s="27">
        <v>13710</v>
      </c>
      <c r="X30" s="27">
        <v>51090492742</v>
      </c>
      <c r="Z30" s="27">
        <v>61218097650</v>
      </c>
      <c r="AB30" s="10">
        <v>0.13</v>
      </c>
      <c r="AD30" s="100"/>
      <c r="AE30" s="101"/>
    </row>
    <row r="31" spans="1:31" ht="21.75" customHeight="1" x14ac:dyDescent="0.2">
      <c r="A31" s="127" t="s">
        <v>41</v>
      </c>
      <c r="B31" s="127"/>
      <c r="C31" s="127"/>
      <c r="E31" s="128">
        <v>10000</v>
      </c>
      <c r="F31" s="128"/>
      <c r="H31" s="27">
        <v>9608908</v>
      </c>
      <c r="J31" s="27">
        <v>4276683.7</v>
      </c>
      <c r="L31" s="27">
        <v>0</v>
      </c>
      <c r="N31" s="27">
        <v>0</v>
      </c>
      <c r="P31" s="27">
        <v>0</v>
      </c>
      <c r="R31" s="27">
        <v>0</v>
      </c>
      <c r="T31" s="27">
        <v>10000</v>
      </c>
      <c r="V31" s="27">
        <v>431</v>
      </c>
      <c r="X31" s="27">
        <v>9608908</v>
      </c>
      <c r="Z31" s="27">
        <v>4276683.7</v>
      </c>
      <c r="AB31" s="10">
        <v>0</v>
      </c>
      <c r="AD31" s="100"/>
      <c r="AE31" s="101"/>
    </row>
    <row r="32" spans="1:31" ht="21.75" customHeight="1" x14ac:dyDescent="0.2">
      <c r="A32" s="127" t="s">
        <v>42</v>
      </c>
      <c r="B32" s="127"/>
      <c r="C32" s="127"/>
      <c r="E32" s="128">
        <v>10000</v>
      </c>
      <c r="F32" s="128"/>
      <c r="H32" s="27">
        <v>7607052</v>
      </c>
      <c r="J32" s="27">
        <v>4316374.5</v>
      </c>
      <c r="L32" s="27">
        <v>0</v>
      </c>
      <c r="N32" s="27">
        <v>0</v>
      </c>
      <c r="P32" s="27">
        <v>0</v>
      </c>
      <c r="R32" s="27">
        <v>0</v>
      </c>
      <c r="T32" s="27">
        <v>10000</v>
      </c>
      <c r="V32" s="27">
        <v>435</v>
      </c>
      <c r="X32" s="27">
        <v>7607052</v>
      </c>
      <c r="Z32" s="27">
        <v>4316374.5</v>
      </c>
      <c r="AB32" s="10">
        <v>0</v>
      </c>
      <c r="AD32" s="100"/>
      <c r="AE32" s="101"/>
    </row>
    <row r="33" spans="1:31" ht="21.75" customHeight="1" x14ac:dyDescent="0.2">
      <c r="A33" s="127" t="s">
        <v>43</v>
      </c>
      <c r="B33" s="127"/>
      <c r="C33" s="127"/>
      <c r="E33" s="128">
        <v>10000</v>
      </c>
      <c r="F33" s="128"/>
      <c r="H33" s="27">
        <v>12621321</v>
      </c>
      <c r="J33" s="27">
        <v>12066003.199999999</v>
      </c>
      <c r="L33" s="27">
        <v>0</v>
      </c>
      <c r="N33" s="27">
        <v>0</v>
      </c>
      <c r="P33" s="27">
        <v>0</v>
      </c>
      <c r="R33" s="27">
        <v>0</v>
      </c>
      <c r="T33" s="27">
        <v>10000</v>
      </c>
      <c r="V33" s="27">
        <v>1216</v>
      </c>
      <c r="X33" s="27">
        <v>12621321</v>
      </c>
      <c r="Z33" s="27">
        <v>12066003.199999999</v>
      </c>
      <c r="AB33" s="10">
        <v>0</v>
      </c>
      <c r="AD33" s="100"/>
      <c r="AE33" s="101"/>
    </row>
    <row r="34" spans="1:31" ht="21.75" customHeight="1" x14ac:dyDescent="0.2">
      <c r="A34" s="127" t="s">
        <v>44</v>
      </c>
      <c r="B34" s="127"/>
      <c r="C34" s="127"/>
      <c r="E34" s="128">
        <v>10000</v>
      </c>
      <c r="F34" s="128"/>
      <c r="H34" s="27">
        <v>10509744</v>
      </c>
      <c r="J34" s="27">
        <v>6876431.0999999996</v>
      </c>
      <c r="L34" s="27">
        <v>0</v>
      </c>
      <c r="N34" s="27">
        <v>0</v>
      </c>
      <c r="P34" s="27">
        <v>0</v>
      </c>
      <c r="R34" s="27">
        <v>0</v>
      </c>
      <c r="T34" s="27">
        <v>10000</v>
      </c>
      <c r="V34" s="27">
        <v>693</v>
      </c>
      <c r="X34" s="27">
        <v>10509744</v>
      </c>
      <c r="Z34" s="27">
        <v>6876431.0999999996</v>
      </c>
      <c r="AB34" s="10">
        <v>0</v>
      </c>
      <c r="AD34" s="100"/>
      <c r="AE34" s="101"/>
    </row>
    <row r="35" spans="1:31" ht="21.75" customHeight="1" x14ac:dyDescent="0.2">
      <c r="A35" s="127" t="s">
        <v>45</v>
      </c>
      <c r="B35" s="127"/>
      <c r="C35" s="127"/>
      <c r="E35" s="128">
        <v>10000</v>
      </c>
      <c r="F35" s="128"/>
      <c r="H35" s="27">
        <v>12211320</v>
      </c>
      <c r="J35" s="27">
        <v>11688940.6</v>
      </c>
      <c r="L35" s="27">
        <v>0</v>
      </c>
      <c r="N35" s="27">
        <v>0</v>
      </c>
      <c r="P35" s="27">
        <v>0</v>
      </c>
      <c r="R35" s="27">
        <v>0</v>
      </c>
      <c r="T35" s="27">
        <v>10000</v>
      </c>
      <c r="V35" s="27">
        <v>1178</v>
      </c>
      <c r="X35" s="27">
        <v>12211320</v>
      </c>
      <c r="Z35" s="27">
        <v>11688940.6</v>
      </c>
      <c r="AB35" s="10">
        <v>0</v>
      </c>
      <c r="AD35" s="100"/>
      <c r="AE35" s="101"/>
    </row>
    <row r="36" spans="1:31" ht="21.75" customHeight="1" x14ac:dyDescent="0.2">
      <c r="A36" s="127" t="s">
        <v>46</v>
      </c>
      <c r="B36" s="127"/>
      <c r="C36" s="127"/>
      <c r="E36" s="128">
        <v>10000</v>
      </c>
      <c r="F36" s="128"/>
      <c r="H36" s="27">
        <v>21820230</v>
      </c>
      <c r="J36" s="27">
        <v>19736250.300000001</v>
      </c>
      <c r="L36" s="27">
        <v>0</v>
      </c>
      <c r="N36" s="27">
        <v>0</v>
      </c>
      <c r="P36" s="27">
        <v>0</v>
      </c>
      <c r="R36" s="27">
        <v>0</v>
      </c>
      <c r="T36" s="27">
        <v>10000</v>
      </c>
      <c r="V36" s="27">
        <v>1989</v>
      </c>
      <c r="X36" s="27">
        <v>21820230</v>
      </c>
      <c r="Z36" s="27">
        <v>19736250.300000001</v>
      </c>
      <c r="AB36" s="10">
        <v>0</v>
      </c>
      <c r="AD36" s="100"/>
      <c r="AE36" s="101"/>
    </row>
    <row r="37" spans="1:31" ht="21.75" customHeight="1" x14ac:dyDescent="0.2">
      <c r="A37" s="127" t="s">
        <v>47</v>
      </c>
      <c r="B37" s="127"/>
      <c r="C37" s="127"/>
      <c r="E37" s="128">
        <v>10000</v>
      </c>
      <c r="F37" s="128"/>
      <c r="H37" s="27">
        <v>13512528</v>
      </c>
      <c r="J37" s="27">
        <v>12909432.699999999</v>
      </c>
      <c r="L37" s="27">
        <v>0</v>
      </c>
      <c r="N37" s="27">
        <v>0</v>
      </c>
      <c r="P37" s="27">
        <v>0</v>
      </c>
      <c r="R37" s="27">
        <v>0</v>
      </c>
      <c r="T37" s="27">
        <v>10000</v>
      </c>
      <c r="V37" s="27">
        <v>1301</v>
      </c>
      <c r="X37" s="27">
        <v>13512528</v>
      </c>
      <c r="Z37" s="27">
        <v>12909432.699999999</v>
      </c>
      <c r="AB37" s="10">
        <v>0</v>
      </c>
      <c r="AD37" s="100"/>
      <c r="AE37" s="101"/>
    </row>
    <row r="38" spans="1:31" ht="21.75" customHeight="1" x14ac:dyDescent="0.2">
      <c r="A38" s="127" t="s">
        <v>48</v>
      </c>
      <c r="B38" s="127"/>
      <c r="C38" s="127"/>
      <c r="E38" s="128">
        <v>10000</v>
      </c>
      <c r="F38" s="128"/>
      <c r="H38" s="27">
        <v>9612416</v>
      </c>
      <c r="J38" s="27">
        <v>5973465.4000000004</v>
      </c>
      <c r="L38" s="27">
        <v>0</v>
      </c>
      <c r="N38" s="27">
        <v>0</v>
      </c>
      <c r="P38" s="27">
        <v>0</v>
      </c>
      <c r="R38" s="27">
        <v>0</v>
      </c>
      <c r="T38" s="27">
        <v>10000</v>
      </c>
      <c r="V38" s="27">
        <v>602</v>
      </c>
      <c r="X38" s="27">
        <v>9612416</v>
      </c>
      <c r="Z38" s="27">
        <v>5973465.4000000004</v>
      </c>
      <c r="AB38" s="10">
        <v>0</v>
      </c>
      <c r="AD38" s="100"/>
      <c r="AE38" s="101"/>
    </row>
    <row r="39" spans="1:31" ht="21.75" customHeight="1" x14ac:dyDescent="0.2">
      <c r="A39" s="127" t="s">
        <v>49</v>
      </c>
      <c r="B39" s="127"/>
      <c r="C39" s="127"/>
      <c r="E39" s="128">
        <v>10000</v>
      </c>
      <c r="F39" s="128"/>
      <c r="H39" s="27">
        <v>14012992</v>
      </c>
      <c r="J39" s="27">
        <v>13385722.300000001</v>
      </c>
      <c r="L39" s="27">
        <v>0</v>
      </c>
      <c r="N39" s="27">
        <v>0</v>
      </c>
      <c r="P39" s="27">
        <v>0</v>
      </c>
      <c r="R39" s="27">
        <v>0</v>
      </c>
      <c r="T39" s="27">
        <v>10000</v>
      </c>
      <c r="V39" s="27">
        <v>1349</v>
      </c>
      <c r="X39" s="27">
        <v>14012992</v>
      </c>
      <c r="Z39" s="27">
        <v>13385722.300000001</v>
      </c>
      <c r="AB39" s="10">
        <v>0</v>
      </c>
      <c r="AD39" s="100"/>
      <c r="AE39" s="101"/>
    </row>
    <row r="40" spans="1:31" ht="21.75" customHeight="1" x14ac:dyDescent="0.2">
      <c r="A40" s="127" t="s">
        <v>50</v>
      </c>
      <c r="B40" s="127"/>
      <c r="C40" s="127"/>
      <c r="E40" s="128">
        <v>10000</v>
      </c>
      <c r="F40" s="128"/>
      <c r="H40" s="27">
        <v>7506960</v>
      </c>
      <c r="J40" s="27">
        <v>5824624.9000000004</v>
      </c>
      <c r="L40" s="27">
        <v>0</v>
      </c>
      <c r="N40" s="27">
        <v>0</v>
      </c>
      <c r="P40" s="27">
        <v>0</v>
      </c>
      <c r="R40" s="27">
        <v>0</v>
      </c>
      <c r="T40" s="27">
        <v>10000</v>
      </c>
      <c r="V40" s="27">
        <v>587</v>
      </c>
      <c r="X40" s="27">
        <v>7506960</v>
      </c>
      <c r="Z40" s="27">
        <v>5824624.9000000004</v>
      </c>
      <c r="AB40" s="10">
        <v>0</v>
      </c>
      <c r="AD40" s="100"/>
      <c r="AE40" s="101"/>
    </row>
    <row r="41" spans="1:31" ht="21.75" customHeight="1" x14ac:dyDescent="0.2">
      <c r="A41" s="127" t="s">
        <v>51</v>
      </c>
      <c r="B41" s="127"/>
      <c r="C41" s="127"/>
      <c r="E41" s="128">
        <v>10000</v>
      </c>
      <c r="F41" s="128"/>
      <c r="H41" s="27">
        <v>10109372</v>
      </c>
      <c r="J41" s="27">
        <v>9714323.3000000007</v>
      </c>
      <c r="L41" s="27">
        <v>0</v>
      </c>
      <c r="N41" s="27">
        <v>0</v>
      </c>
      <c r="P41" s="27">
        <v>0</v>
      </c>
      <c r="R41" s="27">
        <v>0</v>
      </c>
      <c r="T41" s="27">
        <v>10000</v>
      </c>
      <c r="V41" s="27">
        <v>979</v>
      </c>
      <c r="X41" s="27">
        <v>10109372</v>
      </c>
      <c r="Z41" s="27">
        <v>9714323.3000000007</v>
      </c>
      <c r="AB41" s="10">
        <v>0</v>
      </c>
      <c r="AD41" s="100"/>
      <c r="AE41" s="101"/>
    </row>
    <row r="42" spans="1:31" ht="21.75" customHeight="1" x14ac:dyDescent="0.2">
      <c r="A42" s="127" t="s">
        <v>52</v>
      </c>
      <c r="B42" s="127"/>
      <c r="C42" s="127"/>
      <c r="E42" s="128">
        <v>10000</v>
      </c>
      <c r="F42" s="128"/>
      <c r="H42" s="27">
        <v>13919476</v>
      </c>
      <c r="J42" s="27">
        <v>12562138.199999999</v>
      </c>
      <c r="L42" s="27">
        <v>0</v>
      </c>
      <c r="N42" s="27">
        <v>0</v>
      </c>
      <c r="P42" s="27">
        <v>0</v>
      </c>
      <c r="R42" s="27">
        <v>0</v>
      </c>
      <c r="T42" s="27">
        <v>10000</v>
      </c>
      <c r="V42" s="27">
        <v>1266</v>
      </c>
      <c r="X42" s="27">
        <v>13919476</v>
      </c>
      <c r="Z42" s="27">
        <v>12562138.199999999</v>
      </c>
      <c r="AB42" s="10">
        <v>0</v>
      </c>
      <c r="AD42" s="100"/>
      <c r="AE42" s="101"/>
    </row>
    <row r="43" spans="1:31" ht="21.75" customHeight="1" x14ac:dyDescent="0.2">
      <c r="A43" s="127" t="s">
        <v>53</v>
      </c>
      <c r="B43" s="127"/>
      <c r="C43" s="127"/>
      <c r="E43" s="128">
        <v>10000</v>
      </c>
      <c r="F43" s="128"/>
      <c r="H43" s="27">
        <v>7607052</v>
      </c>
      <c r="J43" s="27">
        <v>4286606.4000000004</v>
      </c>
      <c r="L43" s="27">
        <v>0</v>
      </c>
      <c r="N43" s="27">
        <v>0</v>
      </c>
      <c r="P43" s="27">
        <v>0</v>
      </c>
      <c r="R43" s="27">
        <v>0</v>
      </c>
      <c r="T43" s="27">
        <v>10000</v>
      </c>
      <c r="V43" s="27">
        <v>432</v>
      </c>
      <c r="X43" s="27">
        <v>7607052</v>
      </c>
      <c r="Z43" s="27">
        <v>4286606.4000000004</v>
      </c>
      <c r="AB43" s="10">
        <v>0</v>
      </c>
      <c r="AD43" s="100"/>
      <c r="AE43" s="101"/>
    </row>
    <row r="44" spans="1:31" ht="21.75" customHeight="1" x14ac:dyDescent="0.2">
      <c r="A44" s="127" t="s">
        <v>54</v>
      </c>
      <c r="B44" s="127"/>
      <c r="C44" s="127"/>
      <c r="E44" s="128">
        <v>10000</v>
      </c>
      <c r="F44" s="128"/>
      <c r="H44" s="27">
        <v>8808166</v>
      </c>
      <c r="J44" s="27">
        <v>5080422.4000000004</v>
      </c>
      <c r="L44" s="27">
        <v>0</v>
      </c>
      <c r="N44" s="27">
        <v>0</v>
      </c>
      <c r="P44" s="27">
        <v>0</v>
      </c>
      <c r="R44" s="27">
        <v>0</v>
      </c>
      <c r="T44" s="27">
        <v>10000</v>
      </c>
      <c r="V44" s="27">
        <v>512</v>
      </c>
      <c r="X44" s="27">
        <v>8808166</v>
      </c>
      <c r="Z44" s="27">
        <v>5080422.4000000004</v>
      </c>
      <c r="AB44" s="10">
        <v>0</v>
      </c>
      <c r="AD44" s="100"/>
      <c r="AE44" s="101"/>
    </row>
    <row r="45" spans="1:31" ht="21.75" customHeight="1" x14ac:dyDescent="0.2">
      <c r="A45" s="127" t="s">
        <v>55</v>
      </c>
      <c r="B45" s="127"/>
      <c r="C45" s="127"/>
      <c r="E45" s="128">
        <v>10000</v>
      </c>
      <c r="F45" s="128"/>
      <c r="H45" s="27">
        <v>7206680</v>
      </c>
      <c r="J45" s="27">
        <v>4306451.8</v>
      </c>
      <c r="L45" s="27">
        <v>0</v>
      </c>
      <c r="N45" s="27">
        <v>0</v>
      </c>
      <c r="P45" s="27">
        <v>0</v>
      </c>
      <c r="R45" s="27">
        <v>0</v>
      </c>
      <c r="T45" s="27">
        <v>10000</v>
      </c>
      <c r="V45" s="27">
        <v>434</v>
      </c>
      <c r="X45" s="27">
        <v>7206680</v>
      </c>
      <c r="Z45" s="27">
        <v>4306451.8</v>
      </c>
      <c r="AB45" s="10">
        <v>0</v>
      </c>
      <c r="AD45" s="100"/>
      <c r="AE45" s="101"/>
    </row>
    <row r="46" spans="1:31" ht="21.75" customHeight="1" x14ac:dyDescent="0.2">
      <c r="A46" s="127" t="s">
        <v>56</v>
      </c>
      <c r="B46" s="127"/>
      <c r="C46" s="127"/>
      <c r="E46" s="128">
        <v>10000</v>
      </c>
      <c r="F46" s="128"/>
      <c r="H46" s="27">
        <v>12611692</v>
      </c>
      <c r="J46" s="27">
        <v>12016389.699999999</v>
      </c>
      <c r="L46" s="27">
        <v>0</v>
      </c>
      <c r="N46" s="27">
        <v>0</v>
      </c>
      <c r="P46" s="27">
        <v>0</v>
      </c>
      <c r="R46" s="27">
        <v>0</v>
      </c>
      <c r="T46" s="27">
        <v>10000</v>
      </c>
      <c r="V46" s="27">
        <v>1211</v>
      </c>
      <c r="X46" s="27">
        <v>12611692</v>
      </c>
      <c r="Z46" s="27">
        <v>12016389.699999999</v>
      </c>
      <c r="AB46" s="10">
        <v>0</v>
      </c>
      <c r="AD46" s="100"/>
      <c r="AE46" s="101"/>
    </row>
    <row r="47" spans="1:31" ht="21.75" customHeight="1" x14ac:dyDescent="0.2">
      <c r="A47" s="127" t="s">
        <v>57</v>
      </c>
      <c r="B47" s="127"/>
      <c r="C47" s="127"/>
      <c r="E47" s="128">
        <v>2400000</v>
      </c>
      <c r="F47" s="128"/>
      <c r="H47" s="27">
        <v>29490322434</v>
      </c>
      <c r="J47" s="27">
        <v>29910986880</v>
      </c>
      <c r="L47" s="27">
        <v>0</v>
      </c>
      <c r="N47" s="27">
        <v>0</v>
      </c>
      <c r="P47" s="27">
        <v>0</v>
      </c>
      <c r="R47" s="27">
        <v>0</v>
      </c>
      <c r="T47" s="27">
        <v>2400000</v>
      </c>
      <c r="V47" s="27">
        <v>10400</v>
      </c>
      <c r="X47" s="27">
        <v>29490322434</v>
      </c>
      <c r="Z47" s="27">
        <v>24767059200</v>
      </c>
      <c r="AB47" s="10">
        <v>0.05</v>
      </c>
      <c r="AD47" s="100"/>
      <c r="AE47" s="101"/>
    </row>
    <row r="48" spans="1:31" ht="21.75" customHeight="1" x14ac:dyDescent="0.2">
      <c r="A48" s="127" t="s">
        <v>58</v>
      </c>
      <c r="B48" s="127"/>
      <c r="C48" s="127"/>
      <c r="E48" s="128">
        <v>5872208</v>
      </c>
      <c r="F48" s="128"/>
      <c r="H48" s="27">
        <v>6171417565</v>
      </c>
      <c r="J48" s="27">
        <v>32164023393.523201</v>
      </c>
      <c r="L48" s="27">
        <v>0</v>
      </c>
      <c r="N48" s="27">
        <v>0</v>
      </c>
      <c r="P48" s="27">
        <v>0</v>
      </c>
      <c r="R48" s="27">
        <v>0</v>
      </c>
      <c r="T48" s="27">
        <v>5872208</v>
      </c>
      <c r="V48" s="27">
        <v>5250</v>
      </c>
      <c r="X48" s="27">
        <v>6171417565</v>
      </c>
      <c r="Z48" s="27">
        <v>30590783118.84</v>
      </c>
      <c r="AB48" s="10">
        <v>7.0000000000000007E-2</v>
      </c>
      <c r="AD48" s="100"/>
      <c r="AE48" s="101"/>
    </row>
    <row r="49" spans="1:31" ht="21.75" customHeight="1" x14ac:dyDescent="0.2">
      <c r="A49" s="127" t="s">
        <v>59</v>
      </c>
      <c r="B49" s="127"/>
      <c r="C49" s="127"/>
      <c r="E49" s="128">
        <v>303003995</v>
      </c>
      <c r="F49" s="128"/>
      <c r="H49" s="27">
        <v>500150239820</v>
      </c>
      <c r="J49" s="27">
        <v>548407075992.41803</v>
      </c>
      <c r="L49" s="27">
        <v>0</v>
      </c>
      <c r="N49" s="27">
        <v>0</v>
      </c>
      <c r="P49" s="27">
        <v>0</v>
      </c>
      <c r="R49" s="27">
        <v>0</v>
      </c>
      <c r="T49" s="27">
        <v>303003995</v>
      </c>
      <c r="V49" s="27">
        <v>1860</v>
      </c>
      <c r="X49" s="27">
        <v>500150239820</v>
      </c>
      <c r="Z49" s="27">
        <v>559230899860.68896</v>
      </c>
      <c r="AB49" s="10">
        <v>1.23</v>
      </c>
      <c r="AD49" s="100"/>
      <c r="AE49" s="101"/>
    </row>
    <row r="50" spans="1:31" ht="21.75" customHeight="1" x14ac:dyDescent="0.2">
      <c r="A50" s="127" t="s">
        <v>60</v>
      </c>
      <c r="B50" s="127"/>
      <c r="C50" s="127"/>
      <c r="E50" s="128">
        <v>750000</v>
      </c>
      <c r="F50" s="128"/>
      <c r="H50" s="27">
        <v>6271538220</v>
      </c>
      <c r="J50" s="27">
        <v>7367604750</v>
      </c>
      <c r="L50" s="27">
        <v>0</v>
      </c>
      <c r="N50" s="27">
        <v>0</v>
      </c>
      <c r="P50" s="27">
        <v>-750000</v>
      </c>
      <c r="R50" s="27">
        <v>6172134244</v>
      </c>
      <c r="T50" s="27">
        <v>0</v>
      </c>
      <c r="V50" s="27">
        <v>0</v>
      </c>
      <c r="X50" s="27">
        <v>0</v>
      </c>
      <c r="Z50" s="27">
        <v>0</v>
      </c>
      <c r="AB50" s="10">
        <v>0</v>
      </c>
      <c r="AD50" s="100"/>
      <c r="AE50" s="101"/>
    </row>
    <row r="51" spans="1:31" ht="21.75" customHeight="1" x14ac:dyDescent="0.2">
      <c r="A51" s="127" t="s">
        <v>61</v>
      </c>
      <c r="B51" s="127"/>
      <c r="C51" s="127"/>
      <c r="E51" s="128">
        <v>1466666</v>
      </c>
      <c r="F51" s="128"/>
      <c r="H51" s="27">
        <v>4460131306</v>
      </c>
      <c r="J51" s="27">
        <v>7232983498.9454002</v>
      </c>
      <c r="L51" s="27">
        <v>0</v>
      </c>
      <c r="N51" s="27">
        <v>0</v>
      </c>
      <c r="P51" s="27">
        <v>0</v>
      </c>
      <c r="R51" s="27">
        <v>0</v>
      </c>
      <c r="T51" s="27">
        <v>1466666</v>
      </c>
      <c r="V51" s="27">
        <v>5310</v>
      </c>
      <c r="X51" s="27">
        <v>4460131306</v>
      </c>
      <c r="Z51" s="27">
        <v>7727795247.3641996</v>
      </c>
      <c r="AB51" s="10">
        <v>0.02</v>
      </c>
      <c r="AD51" s="100"/>
      <c r="AE51" s="101"/>
    </row>
    <row r="52" spans="1:31" ht="21.75" customHeight="1" x14ac:dyDescent="0.2">
      <c r="A52" s="129" t="s">
        <v>62</v>
      </c>
      <c r="B52" s="129"/>
      <c r="C52" s="129"/>
      <c r="D52" s="12"/>
      <c r="E52" s="128">
        <v>6522863</v>
      </c>
      <c r="F52" s="128"/>
      <c r="H52" s="28">
        <v>98379943961</v>
      </c>
      <c r="J52" s="28">
        <v>142846778807.05099</v>
      </c>
      <c r="L52" s="30">
        <v>2422778</v>
      </c>
      <c r="N52" s="28">
        <v>0</v>
      </c>
      <c r="P52" s="30">
        <v>0</v>
      </c>
      <c r="R52" s="28">
        <v>0</v>
      </c>
      <c r="T52" s="30">
        <v>8945641</v>
      </c>
      <c r="V52" s="30">
        <v>14926</v>
      </c>
      <c r="X52" s="28">
        <v>98379943961</v>
      </c>
      <c r="Z52" s="28">
        <v>132490507577.61501</v>
      </c>
      <c r="AB52" s="14">
        <v>0.28999999999999998</v>
      </c>
      <c r="AD52" s="100"/>
      <c r="AE52" s="101"/>
    </row>
    <row r="53" spans="1:31" ht="21.75" customHeight="1" thickBot="1" x14ac:dyDescent="0.25">
      <c r="A53" s="130" t="s">
        <v>63</v>
      </c>
      <c r="B53" s="130"/>
      <c r="C53" s="130"/>
      <c r="D53" s="130"/>
      <c r="F53" s="30"/>
      <c r="H53" s="29">
        <v>1341048539199</v>
      </c>
      <c r="J53" s="29">
        <v>1606122535668.03</v>
      </c>
      <c r="L53" s="30"/>
      <c r="N53" s="29">
        <v>0</v>
      </c>
      <c r="P53" s="30"/>
      <c r="R53" s="29">
        <v>6172134244</v>
      </c>
      <c r="T53" s="30"/>
      <c r="U53" s="97"/>
      <c r="V53" s="30"/>
      <c r="X53" s="29">
        <v>1334777000979</v>
      </c>
      <c r="Z53" s="29">
        <v>1536968263771.5801</v>
      </c>
      <c r="AB53" s="17">
        <v>3.35</v>
      </c>
    </row>
    <row r="56" spans="1:31" x14ac:dyDescent="0.2">
      <c r="X56" s="84"/>
      <c r="Z56" s="84"/>
    </row>
    <row r="57" spans="1:31" x14ac:dyDescent="0.2">
      <c r="Z57" s="84"/>
    </row>
  </sheetData>
  <mergeCells count="102">
    <mergeCell ref="A52:C52"/>
    <mergeCell ref="E52:F52"/>
    <mergeCell ref="A53:D53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scale="4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55"/>
  <sheetViews>
    <sheetView rightToLeft="1" view="pageBreakPreview" topLeftCell="A3" zoomScaleNormal="100" zoomScaleSheetLayoutView="100" workbookViewId="0">
      <selection activeCell="E21" sqref="E21"/>
    </sheetView>
  </sheetViews>
  <sheetFormatPr defaultRowHeight="12.75" x14ac:dyDescent="0.2"/>
  <cols>
    <col min="1" max="1" width="25.5703125" bestFit="1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</row>
    <row r="2" spans="1:49" ht="21.75" customHeight="1" x14ac:dyDescent="0.2">
      <c r="A2" s="115" t="s">
        <v>1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  <c r="AL2" s="115"/>
      <c r="AM2" s="115"/>
      <c r="AN2" s="115"/>
      <c r="AO2" s="115"/>
      <c r="AP2" s="115"/>
      <c r="AQ2" s="115"/>
      <c r="AR2" s="115"/>
      <c r="AS2" s="115"/>
      <c r="AT2" s="115"/>
      <c r="AU2" s="115"/>
      <c r="AV2" s="115"/>
      <c r="AW2" s="115"/>
    </row>
    <row r="3" spans="1:49" ht="21.75" customHeight="1" x14ac:dyDescent="0.2">
      <c r="A3" s="115" t="s">
        <v>2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5"/>
      <c r="AG3" s="115"/>
      <c r="AH3" s="115"/>
      <c r="AI3" s="115"/>
      <c r="AJ3" s="115"/>
      <c r="AK3" s="115"/>
      <c r="AL3" s="115"/>
      <c r="AM3" s="115"/>
      <c r="AN3" s="115"/>
      <c r="AO3" s="115"/>
      <c r="AP3" s="115"/>
      <c r="AQ3" s="115"/>
      <c r="AR3" s="115"/>
      <c r="AS3" s="115"/>
      <c r="AT3" s="115"/>
      <c r="AU3" s="115"/>
      <c r="AV3" s="115"/>
      <c r="AW3" s="115"/>
    </row>
    <row r="4" spans="1:49" ht="14.45" customHeight="1" x14ac:dyDescent="0.2"/>
    <row r="5" spans="1:49" ht="14.45" customHeight="1" x14ac:dyDescent="0.2">
      <c r="A5" s="116" t="s">
        <v>64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6"/>
      <c r="AP5" s="116"/>
      <c r="AQ5" s="116"/>
      <c r="AR5" s="116"/>
      <c r="AS5" s="116"/>
      <c r="AT5" s="116"/>
      <c r="AU5" s="116"/>
      <c r="AV5" s="116"/>
      <c r="AW5" s="116"/>
    </row>
    <row r="6" spans="1:49" ht="14.45" customHeight="1" x14ac:dyDescent="0.2">
      <c r="I6" s="117" t="s">
        <v>7</v>
      </c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C6" s="117" t="s">
        <v>9</v>
      </c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117" t="s">
        <v>65</v>
      </c>
      <c r="B8" s="117"/>
      <c r="C8" s="117"/>
      <c r="D8" s="117"/>
      <c r="E8" s="117"/>
      <c r="F8" s="117"/>
      <c r="G8" s="117"/>
      <c r="I8" s="117" t="s">
        <v>66</v>
      </c>
      <c r="J8" s="117"/>
      <c r="K8" s="117"/>
      <c r="M8" s="117" t="s">
        <v>67</v>
      </c>
      <c r="N8" s="117"/>
      <c r="O8" s="117"/>
      <c r="Q8" s="117" t="s">
        <v>68</v>
      </c>
      <c r="R8" s="117"/>
      <c r="S8" s="117"/>
      <c r="T8" s="117"/>
      <c r="U8" s="117"/>
      <c r="W8" s="117" t="s">
        <v>69</v>
      </c>
      <c r="X8" s="117"/>
      <c r="Y8" s="117"/>
      <c r="Z8" s="117"/>
      <c r="AA8" s="117"/>
      <c r="AC8" s="117" t="s">
        <v>66</v>
      </c>
      <c r="AD8" s="117"/>
      <c r="AE8" s="117"/>
      <c r="AF8" s="117"/>
      <c r="AG8" s="117"/>
      <c r="AI8" s="117" t="s">
        <v>67</v>
      </c>
      <c r="AJ8" s="117"/>
      <c r="AK8" s="117"/>
      <c r="AM8" s="117" t="s">
        <v>68</v>
      </c>
      <c r="AN8" s="117"/>
      <c r="AO8" s="117"/>
      <c r="AQ8" s="117" t="s">
        <v>69</v>
      </c>
      <c r="AR8" s="117"/>
      <c r="AS8" s="117"/>
    </row>
    <row r="9" spans="1:49" ht="21.75" customHeight="1" x14ac:dyDescent="0.2">
      <c r="A9" s="125" t="s">
        <v>70</v>
      </c>
      <c r="B9" s="125"/>
      <c r="C9" s="125"/>
      <c r="D9" s="125"/>
      <c r="E9" s="125"/>
      <c r="F9" s="125"/>
      <c r="G9" s="125"/>
      <c r="I9" s="126">
        <v>303003995</v>
      </c>
      <c r="J9" s="126"/>
      <c r="K9" s="126"/>
      <c r="M9" s="126">
        <v>2231</v>
      </c>
      <c r="N9" s="126"/>
      <c r="O9" s="126"/>
      <c r="Q9" s="125" t="s">
        <v>71</v>
      </c>
      <c r="R9" s="125"/>
      <c r="S9" s="125"/>
      <c r="T9" s="125"/>
      <c r="U9" s="125"/>
      <c r="W9" s="131">
        <v>0.25741354699968699</v>
      </c>
      <c r="X9" s="131"/>
      <c r="Y9" s="131"/>
      <c r="Z9" s="131"/>
      <c r="AA9" s="131"/>
      <c r="AC9" s="126">
        <v>303003995</v>
      </c>
      <c r="AD9" s="126"/>
      <c r="AE9" s="126"/>
      <c r="AF9" s="126"/>
      <c r="AG9" s="126"/>
      <c r="AI9" s="126">
        <v>2231</v>
      </c>
      <c r="AJ9" s="126"/>
      <c r="AK9" s="126"/>
      <c r="AM9" s="125" t="s">
        <v>71</v>
      </c>
      <c r="AN9" s="125"/>
      <c r="AO9" s="125"/>
      <c r="AQ9" s="131">
        <v>0.25741354699968699</v>
      </c>
      <c r="AR9" s="131"/>
      <c r="AS9" s="131"/>
    </row>
    <row r="10" spans="1:49" ht="14.45" customHeight="1" x14ac:dyDescent="0.2">
      <c r="A10" s="116" t="s">
        <v>72</v>
      </c>
      <c r="B10" s="116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116"/>
      <c r="AO10" s="116"/>
      <c r="AP10" s="116"/>
      <c r="AQ10" s="116"/>
      <c r="AR10" s="116"/>
      <c r="AS10" s="116"/>
      <c r="AT10" s="116"/>
      <c r="AU10" s="116"/>
      <c r="AV10" s="116"/>
      <c r="AW10" s="116"/>
    </row>
    <row r="11" spans="1:49" ht="14.45" customHeight="1" x14ac:dyDescent="0.2">
      <c r="C11" s="117" t="s">
        <v>7</v>
      </c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Y11" s="117" t="s">
        <v>9</v>
      </c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7"/>
      <c r="AK11" s="117"/>
      <c r="AL11" s="117"/>
      <c r="AM11" s="117"/>
      <c r="AN11" s="117"/>
      <c r="AO11" s="117"/>
      <c r="AP11" s="117"/>
      <c r="AQ11" s="117"/>
      <c r="AR11" s="117"/>
      <c r="AS11" s="117"/>
      <c r="AT11" s="117"/>
      <c r="AU11" s="117"/>
      <c r="AV11" s="117"/>
    </row>
    <row r="12" spans="1:49" ht="14.45" customHeight="1" x14ac:dyDescent="0.2">
      <c r="A12" s="2" t="s">
        <v>65</v>
      </c>
      <c r="C12" s="4" t="s">
        <v>73</v>
      </c>
      <c r="D12" s="3"/>
      <c r="E12" s="4" t="s">
        <v>74</v>
      </c>
      <c r="F12" s="3"/>
      <c r="G12" s="132" t="s">
        <v>75</v>
      </c>
      <c r="H12" s="132"/>
      <c r="I12" s="132"/>
      <c r="J12" s="3"/>
      <c r="K12" s="132" t="s">
        <v>76</v>
      </c>
      <c r="L12" s="132"/>
      <c r="M12" s="132"/>
      <c r="N12" s="3"/>
      <c r="O12" s="132" t="s">
        <v>67</v>
      </c>
      <c r="P12" s="132"/>
      <c r="Q12" s="132"/>
      <c r="R12" s="3"/>
      <c r="S12" s="132" t="s">
        <v>68</v>
      </c>
      <c r="T12" s="132"/>
      <c r="U12" s="132"/>
      <c r="V12" s="132"/>
      <c r="W12" s="132"/>
      <c r="Y12" s="132" t="s">
        <v>73</v>
      </c>
      <c r="Z12" s="132"/>
      <c r="AA12" s="132"/>
      <c r="AB12" s="132"/>
      <c r="AC12" s="132"/>
      <c r="AD12" s="3"/>
      <c r="AE12" s="132" t="s">
        <v>74</v>
      </c>
      <c r="AF12" s="132"/>
      <c r="AG12" s="132"/>
      <c r="AH12" s="132"/>
      <c r="AI12" s="132"/>
      <c r="AJ12" s="3"/>
      <c r="AK12" s="132" t="s">
        <v>75</v>
      </c>
      <c r="AL12" s="132"/>
      <c r="AM12" s="132"/>
      <c r="AN12" s="3"/>
      <c r="AO12" s="132" t="s">
        <v>76</v>
      </c>
      <c r="AP12" s="132"/>
      <c r="AQ12" s="132"/>
      <c r="AR12" s="3"/>
      <c r="AS12" s="132" t="s">
        <v>67</v>
      </c>
      <c r="AT12" s="132"/>
      <c r="AU12" s="3"/>
      <c r="AV12" s="4" t="s">
        <v>68</v>
      </c>
    </row>
    <row r="13" spans="1:49" ht="21.75" customHeight="1" x14ac:dyDescent="0.2">
      <c r="A13" s="5" t="s">
        <v>77</v>
      </c>
      <c r="C13" s="5" t="s">
        <v>78</v>
      </c>
      <c r="E13" s="5" t="s">
        <v>79</v>
      </c>
      <c r="G13" s="125" t="s">
        <v>80</v>
      </c>
      <c r="H13" s="125"/>
      <c r="I13" s="125"/>
      <c r="K13" s="126">
        <v>325379674</v>
      </c>
      <c r="L13" s="126"/>
      <c r="M13" s="126"/>
      <c r="O13" s="126">
        <v>2284</v>
      </c>
      <c r="P13" s="126"/>
      <c r="Q13" s="126"/>
      <c r="S13" s="125" t="s">
        <v>81</v>
      </c>
      <c r="T13" s="125"/>
      <c r="U13" s="125"/>
      <c r="V13" s="125"/>
      <c r="W13" s="125"/>
      <c r="Y13" s="125" t="s">
        <v>78</v>
      </c>
      <c r="Z13" s="125"/>
      <c r="AA13" s="125"/>
      <c r="AB13" s="125"/>
      <c r="AC13" s="125"/>
      <c r="AE13" s="125" t="s">
        <v>79</v>
      </c>
      <c r="AF13" s="125"/>
      <c r="AG13" s="125"/>
      <c r="AH13" s="125"/>
      <c r="AI13" s="125"/>
      <c r="AK13" s="125" t="s">
        <v>80</v>
      </c>
      <c r="AL13" s="125"/>
      <c r="AM13" s="125"/>
      <c r="AO13" s="126">
        <v>325379674</v>
      </c>
      <c r="AP13" s="126"/>
      <c r="AQ13" s="126"/>
      <c r="AS13" s="126">
        <v>2284</v>
      </c>
      <c r="AT13" s="126"/>
      <c r="AV13" s="5" t="s">
        <v>81</v>
      </c>
    </row>
    <row r="14" spans="1:49" ht="21.75" customHeight="1" x14ac:dyDescent="0.2"/>
    <row r="15" spans="1:49" ht="21.75" customHeight="1" x14ac:dyDescent="0.2"/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</sheetData>
  <mergeCells count="45">
    <mergeCell ref="AE13:AI13"/>
    <mergeCell ref="AK13:AM13"/>
    <mergeCell ref="AO13:AQ13"/>
    <mergeCell ref="AS13:AT13"/>
    <mergeCell ref="G13:I13"/>
    <mergeCell ref="K13:M13"/>
    <mergeCell ref="O13:Q13"/>
    <mergeCell ref="S13:W13"/>
    <mergeCell ref="Y13:AC13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C8:AG8"/>
    <mergeCell ref="AI8:AK8"/>
    <mergeCell ref="AM8:AO8"/>
    <mergeCell ref="AQ8:AS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scale="6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22"/>
  <sheetViews>
    <sheetView rightToLeft="1" view="pageBreakPreview" topLeftCell="K1" zoomScaleNormal="100" zoomScaleSheetLayoutView="100" workbookViewId="0">
      <selection activeCell="AC7" sqref="AC7:AE17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7109375" bestFit="1" customWidth="1"/>
    <col min="8" max="8" width="1.28515625" customWidth="1"/>
    <col min="9" max="9" width="17.7109375" bestFit="1" customWidth="1"/>
    <col min="10" max="10" width="1.28515625" customWidth="1"/>
    <col min="11" max="11" width="14.140625" style="36" bestFit="1" customWidth="1"/>
    <col min="12" max="12" width="1.28515625" style="36" customWidth="1"/>
    <col min="13" max="13" width="19.28515625" style="36" bestFit="1" customWidth="1"/>
    <col min="14" max="14" width="1.28515625" style="36" customWidth="1"/>
    <col min="15" max="15" width="13" style="36" customWidth="1"/>
    <col min="16" max="16" width="1.28515625" style="36" customWidth="1"/>
    <col min="17" max="17" width="13" style="36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7.7109375" bestFit="1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30" ht="29.1" customHeight="1" x14ac:dyDescent="0.2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</row>
    <row r="2" spans="1:30" ht="21.75" customHeight="1" x14ac:dyDescent="0.2">
      <c r="A2" s="115" t="s">
        <v>1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</row>
    <row r="3" spans="1:30" ht="21.75" customHeight="1" x14ac:dyDescent="0.2">
      <c r="A3" s="115" t="s">
        <v>2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</row>
    <row r="4" spans="1:30" ht="14.45" customHeight="1" x14ac:dyDescent="0.2"/>
    <row r="5" spans="1:30" ht="14.45" customHeight="1" x14ac:dyDescent="0.2">
      <c r="A5" s="1" t="s">
        <v>82</v>
      </c>
      <c r="B5" s="116" t="s">
        <v>83</v>
      </c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6"/>
    </row>
    <row r="6" spans="1:30" ht="14.45" customHeight="1" x14ac:dyDescent="0.2">
      <c r="E6" s="117" t="s">
        <v>7</v>
      </c>
      <c r="F6" s="117"/>
      <c r="G6" s="117"/>
      <c r="H6" s="117"/>
      <c r="I6" s="117"/>
      <c r="K6" s="118" t="s">
        <v>8</v>
      </c>
      <c r="L6" s="118"/>
      <c r="M6" s="118"/>
      <c r="N6" s="118"/>
      <c r="O6" s="118"/>
      <c r="P6" s="118"/>
      <c r="Q6" s="118"/>
      <c r="S6" s="117" t="s">
        <v>9</v>
      </c>
      <c r="T6" s="117"/>
      <c r="U6" s="117"/>
      <c r="V6" s="117"/>
      <c r="W6" s="117"/>
      <c r="X6" s="117"/>
      <c r="Y6" s="117"/>
      <c r="Z6" s="117"/>
      <c r="AA6" s="117"/>
    </row>
    <row r="7" spans="1:30" ht="14.45" customHeight="1" x14ac:dyDescent="0.2">
      <c r="E7" s="3"/>
      <c r="F7" s="3"/>
      <c r="G7" s="3"/>
      <c r="H7" s="3"/>
      <c r="I7" s="3"/>
      <c r="K7" s="124" t="s">
        <v>84</v>
      </c>
      <c r="L7" s="124"/>
      <c r="M7" s="124"/>
      <c r="N7" s="37"/>
      <c r="O7" s="124" t="s">
        <v>85</v>
      </c>
      <c r="P7" s="124"/>
      <c r="Q7" s="124"/>
      <c r="S7" s="3"/>
      <c r="T7" s="3"/>
      <c r="U7" s="3"/>
      <c r="V7" s="3"/>
      <c r="W7" s="3"/>
      <c r="X7" s="3"/>
      <c r="Y7" s="3"/>
      <c r="Z7" s="3"/>
      <c r="AA7" s="3"/>
    </row>
    <row r="8" spans="1:30" ht="14.45" customHeight="1" x14ac:dyDescent="0.2">
      <c r="A8" s="117" t="s">
        <v>86</v>
      </c>
      <c r="B8" s="117"/>
      <c r="D8" s="117" t="s">
        <v>87</v>
      </c>
      <c r="E8" s="117"/>
      <c r="G8" s="2" t="s">
        <v>14</v>
      </c>
      <c r="I8" s="2" t="s">
        <v>15</v>
      </c>
      <c r="K8" s="25" t="s">
        <v>13</v>
      </c>
      <c r="L8" s="37"/>
      <c r="M8" s="25" t="s">
        <v>14</v>
      </c>
      <c r="O8" s="25" t="s">
        <v>13</v>
      </c>
      <c r="P8" s="37"/>
      <c r="Q8" s="25" t="s">
        <v>16</v>
      </c>
      <c r="S8" s="2" t="s">
        <v>13</v>
      </c>
      <c r="U8" s="2" t="s">
        <v>88</v>
      </c>
      <c r="W8" s="2" t="s">
        <v>14</v>
      </c>
      <c r="Y8" s="2" t="s">
        <v>15</v>
      </c>
      <c r="AA8" s="2" t="s">
        <v>18</v>
      </c>
    </row>
    <row r="9" spans="1:30" ht="21.75" customHeight="1" x14ac:dyDescent="0.2">
      <c r="A9" s="125" t="s">
        <v>89</v>
      </c>
      <c r="B9" s="125"/>
      <c r="D9" s="126">
        <v>115000</v>
      </c>
      <c r="E9" s="126"/>
      <c r="G9" s="6">
        <v>29612310475</v>
      </c>
      <c r="I9" s="6">
        <v>50105451792</v>
      </c>
      <c r="K9" s="38">
        <v>0</v>
      </c>
      <c r="M9" s="38">
        <v>0</v>
      </c>
      <c r="O9" s="38">
        <v>0</v>
      </c>
      <c r="Q9" s="38">
        <v>0</v>
      </c>
      <c r="S9" s="6">
        <v>115000</v>
      </c>
      <c r="U9" s="6">
        <v>466560</v>
      </c>
      <c r="W9" s="6">
        <v>29612310475</v>
      </c>
      <c r="Y9" s="6">
        <v>53530994880</v>
      </c>
      <c r="AA9" s="7">
        <v>0.12</v>
      </c>
      <c r="AC9" s="86"/>
      <c r="AD9" s="101"/>
    </row>
    <row r="10" spans="1:30" ht="21.75" customHeight="1" x14ac:dyDescent="0.2">
      <c r="A10" s="127" t="s">
        <v>90</v>
      </c>
      <c r="B10" s="127"/>
      <c r="D10" s="128">
        <v>17680000</v>
      </c>
      <c r="E10" s="128"/>
      <c r="G10" s="9">
        <v>174196640120</v>
      </c>
      <c r="I10" s="9">
        <v>234215103408</v>
      </c>
      <c r="K10" s="39">
        <v>0</v>
      </c>
      <c r="M10" s="39">
        <v>0</v>
      </c>
      <c r="O10" s="39">
        <v>0</v>
      </c>
      <c r="Q10" s="39">
        <v>0</v>
      </c>
      <c r="S10" s="9">
        <v>17680000</v>
      </c>
      <c r="U10" s="9">
        <v>13451</v>
      </c>
      <c r="W10" s="9">
        <v>174196640120</v>
      </c>
      <c r="Y10" s="9">
        <v>237266708536</v>
      </c>
      <c r="AA10" s="10">
        <v>0.52</v>
      </c>
      <c r="AC10" s="86"/>
      <c r="AD10" s="101"/>
    </row>
    <row r="11" spans="1:30" ht="21.75" customHeight="1" x14ac:dyDescent="0.2">
      <c r="A11" s="127" t="s">
        <v>91</v>
      </c>
      <c r="B11" s="127"/>
      <c r="D11" s="128">
        <v>3600000</v>
      </c>
      <c r="E11" s="128"/>
      <c r="G11" s="9">
        <v>69635982585</v>
      </c>
      <c r="I11" s="9">
        <v>69298645680</v>
      </c>
      <c r="K11" s="39">
        <v>0</v>
      </c>
      <c r="M11" s="39">
        <v>0</v>
      </c>
      <c r="O11" s="39">
        <v>0</v>
      </c>
      <c r="Q11" s="39">
        <v>0</v>
      </c>
      <c r="S11" s="9">
        <v>3600000</v>
      </c>
      <c r="U11" s="9">
        <v>18320</v>
      </c>
      <c r="W11" s="9">
        <v>69635982585</v>
      </c>
      <c r="Y11" s="9">
        <v>65800310400</v>
      </c>
      <c r="AA11" s="10">
        <v>0.14000000000000001</v>
      </c>
      <c r="AC11" s="86"/>
      <c r="AD11" s="101"/>
    </row>
    <row r="12" spans="1:30" ht="21.75" customHeight="1" x14ac:dyDescent="0.2">
      <c r="A12" s="127" t="s">
        <v>92</v>
      </c>
      <c r="B12" s="127"/>
      <c r="D12" s="128">
        <v>10000000</v>
      </c>
      <c r="E12" s="128"/>
      <c r="G12" s="9">
        <v>100120000000</v>
      </c>
      <c r="I12" s="9">
        <v>144826000000</v>
      </c>
      <c r="K12" s="39">
        <v>0</v>
      </c>
      <c r="M12" s="39">
        <v>0</v>
      </c>
      <c r="O12" s="39">
        <v>0</v>
      </c>
      <c r="Q12" s="39">
        <v>0</v>
      </c>
      <c r="S12" s="9">
        <v>10000000</v>
      </c>
      <c r="U12" s="9">
        <v>16841</v>
      </c>
      <c r="W12" s="9">
        <v>100120000000</v>
      </c>
      <c r="Y12" s="9">
        <v>168207908000</v>
      </c>
      <c r="AA12" s="10">
        <v>0.37</v>
      </c>
      <c r="AC12" s="86"/>
      <c r="AD12" s="101"/>
    </row>
    <row r="13" spans="1:30" ht="21.75" customHeight="1" x14ac:dyDescent="0.2">
      <c r="A13" s="127" t="s">
        <v>93</v>
      </c>
      <c r="B13" s="127"/>
      <c r="D13" s="128">
        <v>2895076</v>
      </c>
      <c r="E13" s="128"/>
      <c r="G13" s="9">
        <v>69999984701</v>
      </c>
      <c r="I13" s="9">
        <v>63034030009.931198</v>
      </c>
      <c r="K13" s="39">
        <v>0</v>
      </c>
      <c r="M13" s="39">
        <v>0</v>
      </c>
      <c r="O13" s="39">
        <v>0</v>
      </c>
      <c r="Q13" s="39">
        <v>0</v>
      </c>
      <c r="S13" s="9">
        <v>2895076</v>
      </c>
      <c r="U13" s="9">
        <v>25575</v>
      </c>
      <c r="W13" s="9">
        <v>69999984701</v>
      </c>
      <c r="Y13" s="9">
        <v>73952718817.559998</v>
      </c>
      <c r="AA13" s="10">
        <v>0.16</v>
      </c>
      <c r="AC13" s="86"/>
      <c r="AD13" s="101"/>
    </row>
    <row r="14" spans="1:30" ht="21.75" customHeight="1" x14ac:dyDescent="0.2">
      <c r="A14" s="127" t="s">
        <v>94</v>
      </c>
      <c r="B14" s="127"/>
      <c r="D14" s="128">
        <v>2395638</v>
      </c>
      <c r="E14" s="128"/>
      <c r="G14" s="9">
        <v>39999997284</v>
      </c>
      <c r="I14" s="9">
        <v>34008343850.527199</v>
      </c>
      <c r="K14" s="39">
        <v>0</v>
      </c>
      <c r="M14" s="39">
        <v>0</v>
      </c>
      <c r="O14" s="39">
        <v>0</v>
      </c>
      <c r="Q14" s="39">
        <v>0</v>
      </c>
      <c r="S14" s="9">
        <v>2395638</v>
      </c>
      <c r="U14" s="9">
        <v>16822</v>
      </c>
      <c r="W14" s="9">
        <v>39999997284</v>
      </c>
      <c r="Y14" s="9">
        <v>40251063129.076797</v>
      </c>
      <c r="AA14" s="10">
        <v>0.09</v>
      </c>
      <c r="AC14" s="86"/>
      <c r="AD14" s="101"/>
    </row>
    <row r="15" spans="1:30" ht="21.75" customHeight="1" x14ac:dyDescent="0.2">
      <c r="A15" s="127" t="s">
        <v>95</v>
      </c>
      <c r="B15" s="127"/>
      <c r="D15" s="128">
        <v>14482958</v>
      </c>
      <c r="E15" s="128"/>
      <c r="G15" s="9">
        <v>149999996006</v>
      </c>
      <c r="I15" s="9">
        <v>134937699686</v>
      </c>
      <c r="K15" s="39">
        <v>0</v>
      </c>
      <c r="M15" s="39">
        <v>0</v>
      </c>
      <c r="O15" s="39">
        <v>0</v>
      </c>
      <c r="Q15" s="39">
        <v>0</v>
      </c>
      <c r="S15" s="9">
        <v>14482958</v>
      </c>
      <c r="U15" s="9">
        <v>10406</v>
      </c>
      <c r="W15" s="9">
        <v>149999996006</v>
      </c>
      <c r="Y15" s="9">
        <v>150709640948</v>
      </c>
      <c r="AA15" s="10">
        <v>0.33</v>
      </c>
      <c r="AC15" s="86"/>
      <c r="AD15" s="101"/>
    </row>
    <row r="16" spans="1:30" ht="21.75" customHeight="1" x14ac:dyDescent="0.2">
      <c r="A16" s="129" t="s">
        <v>96</v>
      </c>
      <c r="B16" s="129"/>
      <c r="D16" s="128">
        <v>0</v>
      </c>
      <c r="E16" s="128"/>
      <c r="G16" s="13">
        <v>0</v>
      </c>
      <c r="I16" s="13">
        <v>0</v>
      </c>
      <c r="K16" s="98">
        <v>5338755</v>
      </c>
      <c r="M16" s="40">
        <v>99999989270</v>
      </c>
      <c r="O16" s="98">
        <v>0</v>
      </c>
      <c r="Q16" s="40">
        <v>0</v>
      </c>
      <c r="S16" s="9">
        <v>5338755</v>
      </c>
      <c r="U16" s="9">
        <v>18550</v>
      </c>
      <c r="W16" s="13">
        <v>99999989270</v>
      </c>
      <c r="Y16" s="13">
        <v>98806127267.925003</v>
      </c>
      <c r="AA16" s="14">
        <v>0.22</v>
      </c>
      <c r="AC16" s="86"/>
      <c r="AD16" s="101"/>
    </row>
    <row r="17" spans="1:27" ht="21.75" customHeight="1" x14ac:dyDescent="0.2">
      <c r="A17" s="130" t="s">
        <v>63</v>
      </c>
      <c r="B17" s="130"/>
      <c r="D17" s="128"/>
      <c r="E17" s="128"/>
      <c r="G17" s="16">
        <v>633564911171</v>
      </c>
      <c r="I17" s="16">
        <v>730425274426.45801</v>
      </c>
      <c r="K17" s="98"/>
      <c r="M17" s="41">
        <v>99999989270</v>
      </c>
      <c r="O17" s="98"/>
      <c r="Q17" s="41">
        <v>0</v>
      </c>
      <c r="S17" s="9"/>
      <c r="U17" s="9"/>
      <c r="W17" s="16">
        <v>733564900441</v>
      </c>
      <c r="Y17" s="16">
        <v>888525471978.56201</v>
      </c>
      <c r="AA17" s="17">
        <v>1.95</v>
      </c>
    </row>
    <row r="20" spans="1:27" x14ac:dyDescent="0.2">
      <c r="W20" s="84"/>
      <c r="X20" s="22"/>
      <c r="Y20" s="84"/>
    </row>
    <row r="21" spans="1:27" x14ac:dyDescent="0.2">
      <c r="W21" s="22"/>
      <c r="X21" s="22"/>
      <c r="Y21" s="84"/>
    </row>
    <row r="22" spans="1:27" x14ac:dyDescent="0.2">
      <c r="W22" s="22"/>
      <c r="X22" s="22"/>
      <c r="Y22" s="22"/>
    </row>
  </sheetData>
  <mergeCells count="29">
    <mergeCell ref="A16:B16"/>
    <mergeCell ref="D16:E16"/>
    <mergeCell ref="A17:B17"/>
    <mergeCell ref="D17:E17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scale="5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O31"/>
  <sheetViews>
    <sheetView rightToLeft="1" view="pageBreakPreview" topLeftCell="Z4" zoomScaleNormal="100" zoomScaleSheetLayoutView="100" workbookViewId="0">
      <selection activeCell="AN8" sqref="AN8:AO32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9.85546875" bestFit="1" customWidth="1"/>
    <col min="17" max="17" width="1.28515625" customWidth="1"/>
    <col min="18" max="18" width="18.85546875" bestFit="1" customWidth="1"/>
    <col min="19" max="19" width="1.28515625" customWidth="1"/>
    <col min="20" max="20" width="18.7109375" bestFit="1" customWidth="1"/>
    <col min="21" max="21" width="1.28515625" customWidth="1"/>
    <col min="22" max="22" width="11.28515625" style="22" bestFit="1" customWidth="1"/>
    <col min="23" max="23" width="1.28515625" style="22" customWidth="1"/>
    <col min="24" max="24" width="19.28515625" style="22" bestFit="1" customWidth="1"/>
    <col min="25" max="25" width="1.28515625" style="22" customWidth="1"/>
    <col min="26" max="26" width="10.42578125" style="22" bestFit="1" customWidth="1"/>
    <col min="27" max="27" width="1.28515625" style="22" customWidth="1"/>
    <col min="28" max="28" width="17.7109375" style="22" bestFit="1" customWidth="1"/>
    <col min="29" max="29" width="1.28515625" style="22" customWidth="1"/>
    <col min="30" max="30" width="11.28515625" style="22" bestFit="1" customWidth="1"/>
    <col min="31" max="31" width="1.28515625" style="22" customWidth="1"/>
    <col min="32" max="32" width="17.7109375" style="22" bestFit="1" customWidth="1"/>
    <col min="33" max="33" width="1.28515625" style="22" customWidth="1"/>
    <col min="34" max="34" width="20.140625" style="22" bestFit="1" customWidth="1"/>
    <col min="35" max="35" width="1.28515625" style="22" customWidth="1"/>
    <col min="36" max="36" width="20.42578125" style="22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41" ht="29.1" customHeight="1" x14ac:dyDescent="0.2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</row>
    <row r="2" spans="1:41" ht="21.75" customHeight="1" x14ac:dyDescent="0.2">
      <c r="A2" s="115" t="s">
        <v>1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  <c r="AL2" s="115"/>
    </row>
    <row r="3" spans="1:41" ht="21.75" customHeight="1" x14ac:dyDescent="0.2">
      <c r="A3" s="115" t="s">
        <v>2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5"/>
      <c r="AG3" s="115"/>
      <c r="AH3" s="115"/>
      <c r="AI3" s="115"/>
      <c r="AJ3" s="115"/>
      <c r="AK3" s="115"/>
      <c r="AL3" s="115"/>
    </row>
    <row r="4" spans="1:41" ht="14.45" customHeight="1" x14ac:dyDescent="0.2"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41" ht="14.45" customHeight="1" x14ac:dyDescent="0.2">
      <c r="A5" s="1" t="s">
        <v>97</v>
      </c>
      <c r="B5" s="116" t="s">
        <v>98</v>
      </c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  <c r="AL5" s="116"/>
    </row>
    <row r="6" spans="1:41" ht="14.45" customHeight="1" x14ac:dyDescent="0.2">
      <c r="A6" s="117" t="s">
        <v>99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 t="s">
        <v>7</v>
      </c>
      <c r="Q6" s="117"/>
      <c r="R6" s="117"/>
      <c r="S6" s="117"/>
      <c r="T6" s="117"/>
      <c r="V6" s="118" t="s">
        <v>8</v>
      </c>
      <c r="W6" s="118"/>
      <c r="X6" s="118"/>
      <c r="Y6" s="118"/>
      <c r="Z6" s="118"/>
      <c r="AA6" s="118"/>
      <c r="AB6" s="118"/>
      <c r="AD6" s="117" t="s">
        <v>9</v>
      </c>
      <c r="AE6" s="117"/>
      <c r="AF6" s="117"/>
      <c r="AG6" s="117"/>
      <c r="AH6" s="117"/>
      <c r="AI6" s="117"/>
      <c r="AJ6" s="117"/>
      <c r="AK6" s="117"/>
      <c r="AL6" s="117"/>
    </row>
    <row r="7" spans="1:41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124" t="s">
        <v>10</v>
      </c>
      <c r="W7" s="124"/>
      <c r="X7" s="124"/>
      <c r="Y7" s="23"/>
      <c r="Z7" s="124" t="s">
        <v>11</v>
      </c>
      <c r="AA7" s="124"/>
      <c r="AB7" s="124"/>
      <c r="AD7" s="23"/>
      <c r="AE7" s="23"/>
      <c r="AF7" s="23"/>
      <c r="AG7" s="23"/>
      <c r="AH7" s="23"/>
      <c r="AI7" s="23"/>
      <c r="AJ7" s="23"/>
      <c r="AK7" s="3"/>
      <c r="AL7" s="3"/>
    </row>
    <row r="8" spans="1:41" ht="14.45" customHeight="1" x14ac:dyDescent="0.2">
      <c r="A8" s="117" t="s">
        <v>100</v>
      </c>
      <c r="B8" s="117"/>
      <c r="D8" s="2" t="s">
        <v>101</v>
      </c>
      <c r="F8" s="2" t="s">
        <v>102</v>
      </c>
      <c r="H8" s="2" t="s">
        <v>103</v>
      </c>
      <c r="J8" s="2" t="s">
        <v>104</v>
      </c>
      <c r="L8" s="2" t="s">
        <v>105</v>
      </c>
      <c r="N8" s="2" t="s">
        <v>69</v>
      </c>
      <c r="P8" s="2" t="s">
        <v>13</v>
      </c>
      <c r="R8" s="2" t="s">
        <v>14</v>
      </c>
      <c r="T8" s="2" t="s">
        <v>15</v>
      </c>
      <c r="V8" s="25" t="s">
        <v>13</v>
      </c>
      <c r="W8" s="23"/>
      <c r="X8" s="25" t="s">
        <v>14</v>
      </c>
      <c r="Z8" s="25" t="s">
        <v>13</v>
      </c>
      <c r="AA8" s="23"/>
      <c r="AB8" s="25" t="s">
        <v>16</v>
      </c>
      <c r="AD8" s="24" t="s">
        <v>13</v>
      </c>
      <c r="AF8" s="24" t="s">
        <v>17</v>
      </c>
      <c r="AH8" s="24" t="s">
        <v>14</v>
      </c>
      <c r="AJ8" s="24" t="s">
        <v>15</v>
      </c>
      <c r="AL8" s="2" t="s">
        <v>18</v>
      </c>
    </row>
    <row r="9" spans="1:41" ht="21.75" customHeight="1" x14ac:dyDescent="0.2">
      <c r="A9" s="125" t="s">
        <v>106</v>
      </c>
      <c r="B9" s="125"/>
      <c r="D9" s="5" t="s">
        <v>107</v>
      </c>
      <c r="F9" s="5" t="s">
        <v>107</v>
      </c>
      <c r="H9" s="5" t="s">
        <v>108</v>
      </c>
      <c r="J9" s="5" t="s">
        <v>109</v>
      </c>
      <c r="L9" s="7">
        <v>19</v>
      </c>
      <c r="N9" s="7">
        <v>19</v>
      </c>
      <c r="P9" s="6">
        <v>6355000</v>
      </c>
      <c r="R9" s="6">
        <v>6355303489853</v>
      </c>
      <c r="T9" s="6">
        <v>5742367838752</v>
      </c>
      <c r="V9" s="26">
        <v>0</v>
      </c>
      <c r="X9" s="26">
        <v>0</v>
      </c>
      <c r="Z9" s="26">
        <v>0</v>
      </c>
      <c r="AB9" s="26">
        <v>0</v>
      </c>
      <c r="AD9" s="26">
        <v>6355000</v>
      </c>
      <c r="AF9" s="26">
        <v>927688</v>
      </c>
      <c r="AH9" s="26">
        <v>6355303489853</v>
      </c>
      <c r="AJ9" s="26">
        <v>5892251585125</v>
      </c>
      <c r="AL9" s="7">
        <v>12.93</v>
      </c>
      <c r="AN9" s="86"/>
      <c r="AO9" s="101"/>
    </row>
    <row r="10" spans="1:41" ht="21.75" customHeight="1" x14ac:dyDescent="0.2">
      <c r="A10" s="127" t="s">
        <v>110</v>
      </c>
      <c r="B10" s="127"/>
      <c r="D10" s="8" t="s">
        <v>107</v>
      </c>
      <c r="F10" s="8" t="s">
        <v>107</v>
      </c>
      <c r="H10" s="8" t="s">
        <v>111</v>
      </c>
      <c r="J10" s="8" t="s">
        <v>112</v>
      </c>
      <c r="L10" s="10">
        <v>0</v>
      </c>
      <c r="N10" s="10">
        <v>0</v>
      </c>
      <c r="P10" s="9">
        <v>534464</v>
      </c>
      <c r="R10" s="9">
        <v>304661652832</v>
      </c>
      <c r="T10" s="9">
        <v>443481427860</v>
      </c>
      <c r="V10" s="27">
        <v>0</v>
      </c>
      <c r="X10" s="27">
        <v>0</v>
      </c>
      <c r="Z10" s="27">
        <v>0</v>
      </c>
      <c r="AB10" s="27">
        <v>0</v>
      </c>
      <c r="AD10" s="27">
        <v>534464</v>
      </c>
      <c r="AF10" s="27">
        <v>859810</v>
      </c>
      <c r="AH10" s="27">
        <v>304661652832</v>
      </c>
      <c r="AJ10" s="27">
        <v>459287618328</v>
      </c>
      <c r="AL10" s="10">
        <v>1.01</v>
      </c>
      <c r="AN10" s="86"/>
      <c r="AO10" s="101"/>
    </row>
    <row r="11" spans="1:41" ht="21.75" customHeight="1" x14ac:dyDescent="0.2">
      <c r="A11" s="127" t="s">
        <v>113</v>
      </c>
      <c r="B11" s="127"/>
      <c r="D11" s="8" t="s">
        <v>107</v>
      </c>
      <c r="F11" s="8" t="s">
        <v>107</v>
      </c>
      <c r="H11" s="8" t="s">
        <v>114</v>
      </c>
      <c r="J11" s="8" t="s">
        <v>115</v>
      </c>
      <c r="L11" s="10">
        <v>26</v>
      </c>
      <c r="N11" s="10">
        <v>26</v>
      </c>
      <c r="P11" s="9">
        <v>2000000</v>
      </c>
      <c r="R11" s="9">
        <v>2000000000000</v>
      </c>
      <c r="T11" s="9">
        <v>1998912500000</v>
      </c>
      <c r="V11" s="27">
        <v>0</v>
      </c>
      <c r="X11" s="27">
        <v>0</v>
      </c>
      <c r="Z11" s="27">
        <v>0</v>
      </c>
      <c r="AB11" s="27">
        <v>0</v>
      </c>
      <c r="AD11" s="27">
        <v>2000000</v>
      </c>
      <c r="AF11" s="27">
        <v>992315</v>
      </c>
      <c r="AH11" s="27">
        <v>2000000000000</v>
      </c>
      <c r="AJ11" s="27">
        <v>1983550857437</v>
      </c>
      <c r="AL11" s="10">
        <v>4.3499999999999996</v>
      </c>
      <c r="AN11" s="86"/>
      <c r="AO11" s="101"/>
    </row>
    <row r="12" spans="1:41" ht="21.75" customHeight="1" x14ac:dyDescent="0.2">
      <c r="A12" s="127" t="s">
        <v>116</v>
      </c>
      <c r="B12" s="127"/>
      <c r="D12" s="8" t="s">
        <v>107</v>
      </c>
      <c r="F12" s="8" t="s">
        <v>107</v>
      </c>
      <c r="H12" s="8" t="s">
        <v>117</v>
      </c>
      <c r="J12" s="8" t="s">
        <v>118</v>
      </c>
      <c r="L12" s="10">
        <v>23</v>
      </c>
      <c r="N12" s="10">
        <v>23</v>
      </c>
      <c r="P12" s="9">
        <v>1000000</v>
      </c>
      <c r="R12" s="9">
        <v>1000000000000</v>
      </c>
      <c r="T12" s="9">
        <v>999456250000</v>
      </c>
      <c r="V12" s="27">
        <v>0</v>
      </c>
      <c r="X12" s="27">
        <v>0</v>
      </c>
      <c r="Z12" s="27">
        <v>0</v>
      </c>
      <c r="AB12" s="27">
        <v>0</v>
      </c>
      <c r="AD12" s="27">
        <v>1000000</v>
      </c>
      <c r="AF12" s="27">
        <v>1000000</v>
      </c>
      <c r="AH12" s="27">
        <v>1000000000000</v>
      </c>
      <c r="AJ12" s="27">
        <v>999456250000</v>
      </c>
      <c r="AL12" s="10">
        <v>2.19</v>
      </c>
      <c r="AN12" s="86"/>
      <c r="AO12" s="101"/>
    </row>
    <row r="13" spans="1:41" ht="21.75" customHeight="1" x14ac:dyDescent="0.2">
      <c r="A13" s="127" t="s">
        <v>119</v>
      </c>
      <c r="B13" s="127"/>
      <c r="D13" s="8" t="s">
        <v>107</v>
      </c>
      <c r="F13" s="8" t="s">
        <v>107</v>
      </c>
      <c r="H13" s="8" t="s">
        <v>120</v>
      </c>
      <c r="J13" s="8" t="s">
        <v>121</v>
      </c>
      <c r="L13" s="10">
        <v>23</v>
      </c>
      <c r="N13" s="10">
        <v>23</v>
      </c>
      <c r="P13" s="9">
        <v>2000000</v>
      </c>
      <c r="R13" s="9">
        <v>2000000000000</v>
      </c>
      <c r="T13" s="9">
        <v>1998912500000</v>
      </c>
      <c r="V13" s="27">
        <v>0</v>
      </c>
      <c r="X13" s="27">
        <v>0</v>
      </c>
      <c r="Z13" s="27">
        <v>0</v>
      </c>
      <c r="AB13" s="27">
        <v>0</v>
      </c>
      <c r="AD13" s="27">
        <v>2000000</v>
      </c>
      <c r="AF13" s="27">
        <v>1000000</v>
      </c>
      <c r="AH13" s="27">
        <v>2000000000000</v>
      </c>
      <c r="AJ13" s="27">
        <v>1998912500000</v>
      </c>
      <c r="AL13" s="10">
        <v>4.3899999999999997</v>
      </c>
      <c r="AN13" s="86"/>
      <c r="AO13" s="101"/>
    </row>
    <row r="14" spans="1:41" ht="21.75" customHeight="1" x14ac:dyDescent="0.2">
      <c r="A14" s="127" t="s">
        <v>122</v>
      </c>
      <c r="B14" s="127"/>
      <c r="D14" s="8" t="s">
        <v>107</v>
      </c>
      <c r="F14" s="8" t="s">
        <v>107</v>
      </c>
      <c r="H14" s="8" t="s">
        <v>123</v>
      </c>
      <c r="J14" s="8" t="s">
        <v>124</v>
      </c>
      <c r="L14" s="10">
        <v>23</v>
      </c>
      <c r="N14" s="10">
        <v>23</v>
      </c>
      <c r="P14" s="9">
        <v>480000</v>
      </c>
      <c r="R14" s="9">
        <v>480015238095</v>
      </c>
      <c r="T14" s="9">
        <v>479739000000</v>
      </c>
      <c r="V14" s="27">
        <v>0</v>
      </c>
      <c r="X14" s="27">
        <v>0</v>
      </c>
      <c r="Z14" s="27">
        <v>0</v>
      </c>
      <c r="AB14" s="27">
        <v>0</v>
      </c>
      <c r="AD14" s="27">
        <v>480000</v>
      </c>
      <c r="AF14" s="27">
        <v>1000000</v>
      </c>
      <c r="AH14" s="27">
        <v>480015238095</v>
      </c>
      <c r="AJ14" s="27">
        <v>479739000000</v>
      </c>
      <c r="AL14" s="10">
        <v>1.05</v>
      </c>
      <c r="AN14" s="86"/>
      <c r="AO14" s="101"/>
    </row>
    <row r="15" spans="1:41" ht="21.75" customHeight="1" x14ac:dyDescent="0.2">
      <c r="A15" s="127" t="s">
        <v>125</v>
      </c>
      <c r="B15" s="127"/>
      <c r="D15" s="8" t="s">
        <v>107</v>
      </c>
      <c r="F15" s="8" t="s">
        <v>107</v>
      </c>
      <c r="H15" s="8" t="s">
        <v>126</v>
      </c>
      <c r="J15" s="8" t="s">
        <v>127</v>
      </c>
      <c r="L15" s="10">
        <v>23</v>
      </c>
      <c r="N15" s="10">
        <v>23</v>
      </c>
      <c r="P15" s="9">
        <v>1000000</v>
      </c>
      <c r="R15" s="9">
        <v>1000020000000</v>
      </c>
      <c r="T15" s="9">
        <v>999456250000</v>
      </c>
      <c r="V15" s="27">
        <v>0</v>
      </c>
      <c r="X15" s="27">
        <v>0</v>
      </c>
      <c r="Z15" s="27">
        <v>0</v>
      </c>
      <c r="AB15" s="27">
        <v>0</v>
      </c>
      <c r="AD15" s="27">
        <v>1000000</v>
      </c>
      <c r="AF15" s="27">
        <v>1000000</v>
      </c>
      <c r="AH15" s="27">
        <v>1000020000000</v>
      </c>
      <c r="AJ15" s="27">
        <v>999456250000</v>
      </c>
      <c r="AL15" s="10">
        <v>2.19</v>
      </c>
      <c r="AN15" s="86"/>
      <c r="AO15" s="101"/>
    </row>
    <row r="16" spans="1:41" ht="21.75" customHeight="1" x14ac:dyDescent="0.2">
      <c r="A16" s="127" t="s">
        <v>128</v>
      </c>
      <c r="B16" s="127"/>
      <c r="D16" s="8" t="s">
        <v>107</v>
      </c>
      <c r="F16" s="8" t="s">
        <v>107</v>
      </c>
      <c r="H16" s="8" t="s">
        <v>129</v>
      </c>
      <c r="J16" s="8" t="s">
        <v>130</v>
      </c>
      <c r="L16" s="10">
        <v>18</v>
      </c>
      <c r="N16" s="10">
        <v>18</v>
      </c>
      <c r="P16" s="9">
        <v>800000</v>
      </c>
      <c r="R16" s="9">
        <v>800020000000</v>
      </c>
      <c r="T16" s="9">
        <v>799565000000</v>
      </c>
      <c r="V16" s="27">
        <v>0</v>
      </c>
      <c r="X16" s="27">
        <v>0</v>
      </c>
      <c r="Z16" s="27">
        <v>0</v>
      </c>
      <c r="AB16" s="27">
        <v>0</v>
      </c>
      <c r="AD16" s="27">
        <v>800000</v>
      </c>
      <c r="AF16" s="27">
        <v>900000</v>
      </c>
      <c r="AH16" s="27">
        <v>800020000000</v>
      </c>
      <c r="AJ16" s="27">
        <v>719608500000</v>
      </c>
      <c r="AL16" s="10">
        <v>1.58</v>
      </c>
      <c r="AN16" s="86"/>
      <c r="AO16" s="101"/>
    </row>
    <row r="17" spans="1:41" ht="21.75" customHeight="1" x14ac:dyDescent="0.2">
      <c r="A17" s="127" t="s">
        <v>131</v>
      </c>
      <c r="B17" s="127"/>
      <c r="D17" s="8" t="s">
        <v>107</v>
      </c>
      <c r="F17" s="8" t="s">
        <v>107</v>
      </c>
      <c r="H17" s="8" t="s">
        <v>132</v>
      </c>
      <c r="J17" s="8" t="s">
        <v>133</v>
      </c>
      <c r="L17" s="10">
        <v>23</v>
      </c>
      <c r="N17" s="10">
        <v>23</v>
      </c>
      <c r="P17" s="9">
        <v>355000</v>
      </c>
      <c r="R17" s="9">
        <v>329530559443</v>
      </c>
      <c r="T17" s="9">
        <v>351613706031</v>
      </c>
      <c r="V17" s="27">
        <v>0</v>
      </c>
      <c r="X17" s="27">
        <v>0</v>
      </c>
      <c r="Z17" s="27">
        <v>-355000</v>
      </c>
      <c r="AB17" s="27">
        <v>355000000000</v>
      </c>
      <c r="AD17" s="27">
        <v>0</v>
      </c>
      <c r="AF17" s="27">
        <v>0</v>
      </c>
      <c r="AH17" s="27">
        <v>0</v>
      </c>
      <c r="AJ17" s="27">
        <v>0</v>
      </c>
      <c r="AL17" s="10">
        <v>0</v>
      </c>
      <c r="AN17" s="86"/>
      <c r="AO17" s="101"/>
    </row>
    <row r="18" spans="1:41" ht="21.75" customHeight="1" x14ac:dyDescent="0.2">
      <c r="A18" s="127" t="s">
        <v>134</v>
      </c>
      <c r="B18" s="127"/>
      <c r="D18" s="8" t="s">
        <v>107</v>
      </c>
      <c r="F18" s="8" t="s">
        <v>107</v>
      </c>
      <c r="H18" s="8" t="s">
        <v>135</v>
      </c>
      <c r="J18" s="8" t="s">
        <v>136</v>
      </c>
      <c r="L18" s="10">
        <v>23</v>
      </c>
      <c r="N18" s="10">
        <v>23</v>
      </c>
      <c r="P18" s="9">
        <v>560000</v>
      </c>
      <c r="R18" s="9">
        <v>497346436432</v>
      </c>
      <c r="T18" s="9">
        <v>559695500000</v>
      </c>
      <c r="V18" s="27">
        <v>65000</v>
      </c>
      <c r="X18" s="27">
        <v>61067537426</v>
      </c>
      <c r="Z18" s="27">
        <v>0</v>
      </c>
      <c r="AB18" s="27">
        <v>0</v>
      </c>
      <c r="AD18" s="27">
        <v>625000</v>
      </c>
      <c r="AF18" s="27">
        <v>940097</v>
      </c>
      <c r="AH18" s="27">
        <v>558413973858</v>
      </c>
      <c r="AJ18" s="27">
        <v>587241138910</v>
      </c>
      <c r="AL18" s="10">
        <v>1.29</v>
      </c>
      <c r="AN18" s="86"/>
      <c r="AO18" s="101"/>
    </row>
    <row r="19" spans="1:41" ht="21.75" customHeight="1" x14ac:dyDescent="0.2">
      <c r="A19" s="127" t="s">
        <v>137</v>
      </c>
      <c r="B19" s="127"/>
      <c r="D19" s="8" t="s">
        <v>107</v>
      </c>
      <c r="F19" s="8" t="s">
        <v>107</v>
      </c>
      <c r="H19" s="8" t="s">
        <v>138</v>
      </c>
      <c r="J19" s="8" t="s">
        <v>139</v>
      </c>
      <c r="L19" s="10">
        <v>23</v>
      </c>
      <c r="N19" s="10">
        <v>23</v>
      </c>
      <c r="P19" s="9">
        <v>209000</v>
      </c>
      <c r="R19" s="9">
        <v>192041333500</v>
      </c>
      <c r="T19" s="9">
        <v>174515986306</v>
      </c>
      <c r="V19" s="27">
        <v>0</v>
      </c>
      <c r="X19" s="27">
        <v>0</v>
      </c>
      <c r="Z19" s="27">
        <v>0</v>
      </c>
      <c r="AB19" s="27">
        <v>0</v>
      </c>
      <c r="AD19" s="27">
        <v>209000</v>
      </c>
      <c r="AF19" s="27">
        <v>839569</v>
      </c>
      <c r="AH19" s="27">
        <v>192041333500</v>
      </c>
      <c r="AJ19" s="27">
        <v>175374509230</v>
      </c>
      <c r="AL19" s="10">
        <v>0.38</v>
      </c>
      <c r="AN19" s="86"/>
      <c r="AO19" s="101"/>
    </row>
    <row r="20" spans="1:41" ht="21.75" customHeight="1" x14ac:dyDescent="0.2">
      <c r="A20" s="127" t="s">
        <v>140</v>
      </c>
      <c r="B20" s="127"/>
      <c r="D20" s="8" t="s">
        <v>107</v>
      </c>
      <c r="F20" s="8" t="s">
        <v>107</v>
      </c>
      <c r="H20" s="8" t="s">
        <v>141</v>
      </c>
      <c r="J20" s="8" t="s">
        <v>142</v>
      </c>
      <c r="L20" s="10">
        <v>23</v>
      </c>
      <c r="N20" s="10">
        <v>23</v>
      </c>
      <c r="P20" s="9">
        <v>1079237</v>
      </c>
      <c r="R20" s="9">
        <v>995768810420</v>
      </c>
      <c r="T20" s="9">
        <v>892176360327</v>
      </c>
      <c r="V20" s="27">
        <v>0</v>
      </c>
      <c r="X20" s="27">
        <v>0</v>
      </c>
      <c r="Z20" s="27">
        <v>0</v>
      </c>
      <c r="AB20" s="27">
        <v>0</v>
      </c>
      <c r="AD20" s="27">
        <v>1079237</v>
      </c>
      <c r="AF20" s="27">
        <v>831346</v>
      </c>
      <c r="AH20" s="27">
        <v>995768810420</v>
      </c>
      <c r="AJ20" s="27">
        <v>896731499973</v>
      </c>
      <c r="AL20" s="10">
        <v>1.97</v>
      </c>
      <c r="AN20" s="86"/>
      <c r="AO20" s="101"/>
    </row>
    <row r="21" spans="1:41" ht="21.75" customHeight="1" x14ac:dyDescent="0.2">
      <c r="A21" s="127" t="s">
        <v>143</v>
      </c>
      <c r="B21" s="127"/>
      <c r="D21" s="8" t="s">
        <v>107</v>
      </c>
      <c r="F21" s="8" t="s">
        <v>107</v>
      </c>
      <c r="H21" s="8" t="s">
        <v>144</v>
      </c>
      <c r="J21" s="8" t="s">
        <v>145</v>
      </c>
      <c r="L21" s="10">
        <v>23</v>
      </c>
      <c r="N21" s="10">
        <v>23</v>
      </c>
      <c r="P21" s="9">
        <v>2682862</v>
      </c>
      <c r="R21" s="9">
        <v>2291873749292</v>
      </c>
      <c r="T21" s="9">
        <v>2212836029882</v>
      </c>
      <c r="V21" s="27">
        <v>0</v>
      </c>
      <c r="X21" s="27">
        <v>0</v>
      </c>
      <c r="Z21" s="27">
        <v>0</v>
      </c>
      <c r="AB21" s="27">
        <v>0</v>
      </c>
      <c r="AD21" s="27">
        <v>2682862</v>
      </c>
      <c r="AF21" s="27">
        <v>829537</v>
      </c>
      <c r="AH21" s="27">
        <v>2291873749292</v>
      </c>
      <c r="AJ21" s="27">
        <v>2224323161164</v>
      </c>
      <c r="AL21" s="10">
        <v>4.88</v>
      </c>
      <c r="AN21" s="86"/>
      <c r="AO21" s="101"/>
    </row>
    <row r="22" spans="1:41" ht="21.75" customHeight="1" x14ac:dyDescent="0.2">
      <c r="A22" s="127" t="s">
        <v>146</v>
      </c>
      <c r="B22" s="127"/>
      <c r="D22" s="8" t="s">
        <v>107</v>
      </c>
      <c r="F22" s="8" t="s">
        <v>107</v>
      </c>
      <c r="H22" s="8" t="s">
        <v>147</v>
      </c>
      <c r="J22" s="8" t="s">
        <v>148</v>
      </c>
      <c r="L22" s="10">
        <v>23</v>
      </c>
      <c r="N22" s="10">
        <v>23</v>
      </c>
      <c r="P22" s="9">
        <v>1400000</v>
      </c>
      <c r="R22" s="9">
        <v>1331708000000</v>
      </c>
      <c r="T22" s="9">
        <v>1228621173780</v>
      </c>
      <c r="V22" s="27">
        <v>0</v>
      </c>
      <c r="X22" s="27">
        <v>0</v>
      </c>
      <c r="Z22" s="27">
        <v>0</v>
      </c>
      <c r="AB22" s="27">
        <v>0</v>
      </c>
      <c r="AD22" s="27">
        <v>1400000</v>
      </c>
      <c r="AF22" s="27">
        <v>883847</v>
      </c>
      <c r="AH22" s="27">
        <v>1331708000000</v>
      </c>
      <c r="AJ22" s="27">
        <v>1236712971471</v>
      </c>
      <c r="AL22" s="10">
        <v>2.71</v>
      </c>
      <c r="AN22" s="86"/>
      <c r="AO22" s="101"/>
    </row>
    <row r="23" spans="1:41" ht="21.75" customHeight="1" x14ac:dyDescent="0.2">
      <c r="A23" s="127" t="s">
        <v>149</v>
      </c>
      <c r="B23" s="127"/>
      <c r="D23" s="8" t="s">
        <v>107</v>
      </c>
      <c r="F23" s="8" t="s">
        <v>107</v>
      </c>
      <c r="H23" s="8" t="s">
        <v>150</v>
      </c>
      <c r="J23" s="8" t="s">
        <v>151</v>
      </c>
      <c r="L23" s="10">
        <v>23</v>
      </c>
      <c r="N23" s="10">
        <v>23</v>
      </c>
      <c r="P23" s="9">
        <v>2706888</v>
      </c>
      <c r="R23" s="9">
        <v>2500000550160</v>
      </c>
      <c r="T23" s="9">
        <v>2196137775740</v>
      </c>
      <c r="V23" s="27">
        <v>0</v>
      </c>
      <c r="X23" s="27">
        <v>0</v>
      </c>
      <c r="Z23" s="27">
        <v>0</v>
      </c>
      <c r="AB23" s="27">
        <v>0</v>
      </c>
      <c r="AD23" s="27">
        <v>2706888</v>
      </c>
      <c r="AF23" s="27">
        <v>816528</v>
      </c>
      <c r="AH23" s="27">
        <v>2500000550160</v>
      </c>
      <c r="AJ23" s="27">
        <v>2209048021510</v>
      </c>
      <c r="AL23" s="10">
        <v>4.8499999999999996</v>
      </c>
      <c r="AN23" s="86"/>
      <c r="AO23" s="101"/>
    </row>
    <row r="24" spans="1:41" ht="21.75" customHeight="1" x14ac:dyDescent="0.2">
      <c r="A24" s="127" t="s">
        <v>152</v>
      </c>
      <c r="B24" s="127"/>
      <c r="D24" s="8" t="s">
        <v>107</v>
      </c>
      <c r="F24" s="8" t="s">
        <v>107</v>
      </c>
      <c r="H24" s="8" t="s">
        <v>153</v>
      </c>
      <c r="J24" s="8" t="s">
        <v>154</v>
      </c>
      <c r="L24" s="10">
        <v>23</v>
      </c>
      <c r="N24" s="10">
        <v>23</v>
      </c>
      <c r="P24" s="9">
        <v>2137500</v>
      </c>
      <c r="R24" s="9">
        <v>2000272500000</v>
      </c>
      <c r="T24" s="9">
        <v>1738846462841</v>
      </c>
      <c r="V24" s="27">
        <v>0</v>
      </c>
      <c r="X24" s="27">
        <v>0</v>
      </c>
      <c r="Z24" s="27">
        <v>0</v>
      </c>
      <c r="AB24" s="27">
        <v>0</v>
      </c>
      <c r="AD24" s="27">
        <v>2137500</v>
      </c>
      <c r="AF24" s="27">
        <v>818807</v>
      </c>
      <c r="AH24" s="27">
        <v>2000272500000</v>
      </c>
      <c r="AJ24" s="27">
        <v>1749248291270</v>
      </c>
      <c r="AL24" s="10">
        <v>3.84</v>
      </c>
      <c r="AN24" s="86"/>
      <c r="AO24" s="101"/>
    </row>
    <row r="25" spans="1:41" ht="21.75" customHeight="1" x14ac:dyDescent="0.2">
      <c r="A25" s="127" t="s">
        <v>155</v>
      </c>
      <c r="B25" s="127"/>
      <c r="D25" s="8" t="s">
        <v>107</v>
      </c>
      <c r="F25" s="8" t="s">
        <v>107</v>
      </c>
      <c r="H25" s="8" t="s">
        <v>156</v>
      </c>
      <c r="J25" s="8" t="s">
        <v>157</v>
      </c>
      <c r="L25" s="10">
        <v>23</v>
      </c>
      <c r="N25" s="10">
        <v>23</v>
      </c>
      <c r="P25" s="9">
        <v>0</v>
      </c>
      <c r="R25" s="9">
        <v>0</v>
      </c>
      <c r="T25" s="9">
        <v>0</v>
      </c>
      <c r="V25" s="27">
        <v>2000000</v>
      </c>
      <c r="X25" s="27">
        <v>2000000000000</v>
      </c>
      <c r="Z25" s="27">
        <v>0</v>
      </c>
      <c r="AB25" s="27">
        <v>0</v>
      </c>
      <c r="AD25" s="27">
        <v>2000000</v>
      </c>
      <c r="AF25" s="27">
        <v>1000000</v>
      </c>
      <c r="AH25" s="27">
        <v>2000000000000</v>
      </c>
      <c r="AJ25" s="27">
        <v>1998912500000</v>
      </c>
      <c r="AL25" s="10">
        <v>4.3899999999999997</v>
      </c>
      <c r="AN25" s="86"/>
      <c r="AO25" s="101"/>
    </row>
    <row r="26" spans="1:41" ht="21.75" customHeight="1" x14ac:dyDescent="0.2">
      <c r="A26" s="129" t="s">
        <v>158</v>
      </c>
      <c r="B26" s="129"/>
      <c r="D26" s="11" t="s">
        <v>107</v>
      </c>
      <c r="F26" s="11" t="s">
        <v>107</v>
      </c>
      <c r="H26" s="11" t="s">
        <v>159</v>
      </c>
      <c r="J26" s="11" t="s">
        <v>160</v>
      </c>
      <c r="L26" s="14">
        <v>23</v>
      </c>
      <c r="N26" s="14">
        <v>23</v>
      </c>
      <c r="P26" s="13">
        <v>0</v>
      </c>
      <c r="R26" s="13">
        <v>0</v>
      </c>
      <c r="T26" s="13">
        <v>0</v>
      </c>
      <c r="V26" s="28">
        <v>610000</v>
      </c>
      <c r="X26" s="28">
        <v>540816618905</v>
      </c>
      <c r="Z26" s="28">
        <v>0</v>
      </c>
      <c r="AB26" s="28">
        <v>0</v>
      </c>
      <c r="AD26" s="28">
        <v>610000</v>
      </c>
      <c r="AF26" s="28">
        <v>887587</v>
      </c>
      <c r="AH26" s="28">
        <v>540816618905</v>
      </c>
      <c r="AJ26" s="28">
        <v>541133668486</v>
      </c>
      <c r="AL26" s="14">
        <v>1.19</v>
      </c>
      <c r="AN26" s="86"/>
      <c r="AO26" s="101"/>
    </row>
    <row r="27" spans="1:41" ht="21.75" customHeight="1" x14ac:dyDescent="0.2">
      <c r="A27" s="130" t="s">
        <v>63</v>
      </c>
      <c r="B27" s="130"/>
      <c r="D27" s="16"/>
      <c r="F27" s="16"/>
      <c r="H27" s="16"/>
      <c r="J27" s="16"/>
      <c r="L27" s="16"/>
      <c r="N27" s="16"/>
      <c r="P27" s="16"/>
      <c r="R27" s="16">
        <v>24078562320027</v>
      </c>
      <c r="T27" s="16">
        <v>22816333761519</v>
      </c>
      <c r="V27" s="29">
        <v>2675000</v>
      </c>
      <c r="X27" s="29">
        <v>2601884156331</v>
      </c>
      <c r="Z27" s="29">
        <v>355000</v>
      </c>
      <c r="AB27" s="29">
        <v>355000000000</v>
      </c>
      <c r="AD27" s="29"/>
      <c r="AF27" s="29"/>
      <c r="AH27" s="29">
        <v>26350915916915</v>
      </c>
      <c r="AJ27" s="29">
        <v>25150988322904</v>
      </c>
      <c r="AL27" s="17">
        <v>55.19</v>
      </c>
    </row>
    <row r="30" spans="1:41" x14ac:dyDescent="0.2">
      <c r="AH30" s="84"/>
      <c r="AJ30" s="84"/>
    </row>
    <row r="31" spans="1:41" x14ac:dyDescent="0.2">
      <c r="AJ31" s="84"/>
    </row>
  </sheetData>
  <mergeCells count="30">
    <mergeCell ref="A26:B26"/>
    <mergeCell ref="A27:B27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scale="3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25"/>
  <sheetViews>
    <sheetView rightToLeft="1" view="pageBreakPreview" topLeftCell="A4" zoomScaleNormal="100" zoomScaleSheetLayoutView="100" workbookViewId="0">
      <selection activeCell="O24" sqref="O24"/>
    </sheetView>
  </sheetViews>
  <sheetFormatPr defaultRowHeight="18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  <col min="15" max="15" width="17.85546875" style="9" bestFit="1" customWidth="1"/>
  </cols>
  <sheetData>
    <row r="1" spans="1:15" ht="29.1" customHeight="1" x14ac:dyDescent="0.2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</row>
    <row r="2" spans="1:15" ht="21.75" customHeight="1" x14ac:dyDescent="0.2">
      <c r="A2" s="115" t="s">
        <v>1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</row>
    <row r="3" spans="1:15" ht="21.75" customHeight="1" x14ac:dyDescent="0.2">
      <c r="A3" s="115" t="s">
        <v>2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</row>
    <row r="4" spans="1:15" ht="14.45" customHeight="1" x14ac:dyDescent="0.2">
      <c r="A4" s="116" t="s">
        <v>161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</row>
    <row r="5" spans="1:15" ht="14.45" customHeight="1" x14ac:dyDescent="0.2">
      <c r="A5" s="116" t="s">
        <v>162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</row>
    <row r="6" spans="1:15" ht="14.45" customHeight="1" x14ac:dyDescent="0.2"/>
    <row r="7" spans="1:15" ht="14.45" customHeight="1" x14ac:dyDescent="0.2">
      <c r="C7" s="117" t="s">
        <v>9</v>
      </c>
      <c r="D7" s="117"/>
      <c r="E7" s="117"/>
      <c r="F7" s="117"/>
      <c r="G7" s="117"/>
      <c r="H7" s="117"/>
      <c r="I7" s="117"/>
      <c r="J7" s="117"/>
      <c r="K7" s="117"/>
      <c r="L7" s="117"/>
      <c r="M7" s="117"/>
    </row>
    <row r="8" spans="1:15" ht="14.45" customHeight="1" x14ac:dyDescent="0.2">
      <c r="A8" s="2" t="s">
        <v>163</v>
      </c>
      <c r="C8" s="4" t="s">
        <v>13</v>
      </c>
      <c r="D8" s="3"/>
      <c r="E8" s="4" t="s">
        <v>164</v>
      </c>
      <c r="F8" s="3"/>
      <c r="G8" s="4" t="s">
        <v>165</v>
      </c>
      <c r="H8" s="3"/>
      <c r="I8" s="4" t="s">
        <v>166</v>
      </c>
      <c r="J8" s="3"/>
      <c r="K8" s="4" t="s">
        <v>167</v>
      </c>
      <c r="L8" s="3"/>
      <c r="M8" s="4" t="s">
        <v>168</v>
      </c>
    </row>
    <row r="9" spans="1:15" ht="21.75" customHeight="1" x14ac:dyDescent="0.2">
      <c r="A9" s="5" t="s">
        <v>106</v>
      </c>
      <c r="C9" s="6">
        <v>6355000</v>
      </c>
      <c r="E9" s="6">
        <v>1000000</v>
      </c>
      <c r="G9" s="6">
        <v>927688</v>
      </c>
      <c r="I9" s="7" t="s">
        <v>169</v>
      </c>
      <c r="K9" s="26">
        <v>5892251585125</v>
      </c>
      <c r="M9" s="5" t="s">
        <v>170</v>
      </c>
      <c r="O9" s="27">
        <f>K9-VLOOKUP(A9,اوراق!$A$9:$AL$26,36,0)</f>
        <v>0</v>
      </c>
    </row>
    <row r="10" spans="1:15" ht="21.75" customHeight="1" x14ac:dyDescent="0.2">
      <c r="A10" s="8" t="s">
        <v>128</v>
      </c>
      <c r="C10" s="9">
        <v>800000</v>
      </c>
      <c r="E10" s="9">
        <v>1000000</v>
      </c>
      <c r="G10" s="9">
        <v>900000</v>
      </c>
      <c r="I10" s="10" t="s">
        <v>171</v>
      </c>
      <c r="K10" s="27">
        <v>719608500000</v>
      </c>
      <c r="M10" s="8" t="s">
        <v>170</v>
      </c>
      <c r="O10" s="27">
        <f>K10-VLOOKUP(A10,اوراق!$A$9:$AL$26,36,0)</f>
        <v>0</v>
      </c>
    </row>
    <row r="11" spans="1:15" ht="21.75" customHeight="1" x14ac:dyDescent="0.2">
      <c r="A11" s="8" t="s">
        <v>122</v>
      </c>
      <c r="C11" s="9">
        <v>480000</v>
      </c>
      <c r="E11" s="9">
        <v>1000000</v>
      </c>
      <c r="G11" s="9">
        <v>1000000</v>
      </c>
      <c r="I11" s="10" t="s">
        <v>172</v>
      </c>
      <c r="K11" s="27">
        <v>479739000000</v>
      </c>
      <c r="M11" s="8" t="s">
        <v>170</v>
      </c>
      <c r="O11" s="27">
        <f>K11-VLOOKUP(A11,اوراق!$A$9:$AL$26,36,0)</f>
        <v>0</v>
      </c>
    </row>
    <row r="12" spans="1:15" ht="21.75" customHeight="1" x14ac:dyDescent="0.2">
      <c r="A12" s="8" t="s">
        <v>134</v>
      </c>
      <c r="C12" s="9">
        <v>625000</v>
      </c>
      <c r="E12" s="9">
        <v>938990</v>
      </c>
      <c r="G12" s="9">
        <v>940097</v>
      </c>
      <c r="I12" s="10" t="s">
        <v>173</v>
      </c>
      <c r="K12" s="27">
        <v>587241138910</v>
      </c>
      <c r="M12" s="8" t="s">
        <v>170</v>
      </c>
      <c r="O12" s="27">
        <f>K12-VLOOKUP(A12,اوراق!$A$9:$AL$26,36,0)</f>
        <v>0</v>
      </c>
    </row>
    <row r="13" spans="1:15" ht="21.75" customHeight="1" x14ac:dyDescent="0.2">
      <c r="A13" s="8" t="s">
        <v>125</v>
      </c>
      <c r="C13" s="9">
        <v>1000000</v>
      </c>
      <c r="E13" s="9">
        <v>1000000</v>
      </c>
      <c r="G13" s="9">
        <v>1000000</v>
      </c>
      <c r="I13" s="10" t="s">
        <v>172</v>
      </c>
      <c r="K13" s="27">
        <v>999456250000</v>
      </c>
      <c r="M13" s="8" t="s">
        <v>170</v>
      </c>
      <c r="O13" s="27">
        <f>K13-VLOOKUP(A13,اوراق!$A$9:$AL$26,36,0)</f>
        <v>0</v>
      </c>
    </row>
    <row r="14" spans="1:15" ht="21.75" customHeight="1" x14ac:dyDescent="0.2">
      <c r="A14" s="8" t="s">
        <v>137</v>
      </c>
      <c r="C14" s="9">
        <v>209000</v>
      </c>
      <c r="E14" s="9">
        <v>840880</v>
      </c>
      <c r="G14" s="9">
        <v>839569</v>
      </c>
      <c r="I14" s="10" t="s">
        <v>174</v>
      </c>
      <c r="K14" s="27">
        <v>175374509230</v>
      </c>
      <c r="M14" s="8" t="s">
        <v>170</v>
      </c>
      <c r="O14" s="27">
        <f>K14-VLOOKUP(A14,اوراق!$A$9:$AL$26,36,0)</f>
        <v>0</v>
      </c>
    </row>
    <row r="15" spans="1:15" ht="21.75" customHeight="1" x14ac:dyDescent="0.2">
      <c r="A15" s="8" t="s">
        <v>140</v>
      </c>
      <c r="C15" s="9">
        <v>1079237</v>
      </c>
      <c r="E15" s="9">
        <v>805100</v>
      </c>
      <c r="G15" s="9">
        <v>831346</v>
      </c>
      <c r="I15" s="10" t="s">
        <v>175</v>
      </c>
      <c r="K15" s="27">
        <v>896731499973</v>
      </c>
      <c r="M15" s="8" t="s">
        <v>170</v>
      </c>
      <c r="O15" s="27">
        <f>K15-VLOOKUP(A15,اوراق!$A$9:$AL$26,36,0)</f>
        <v>0</v>
      </c>
    </row>
    <row r="16" spans="1:15" ht="21.75" customHeight="1" x14ac:dyDescent="0.2">
      <c r="A16" s="8" t="s">
        <v>143</v>
      </c>
      <c r="C16" s="9">
        <v>2682862</v>
      </c>
      <c r="E16" s="9">
        <v>832050</v>
      </c>
      <c r="G16" s="9">
        <v>829537</v>
      </c>
      <c r="I16" s="10" t="s">
        <v>176</v>
      </c>
      <c r="K16" s="27">
        <v>2224323161164</v>
      </c>
      <c r="M16" s="8" t="s">
        <v>170</v>
      </c>
      <c r="O16" s="27">
        <f>K16-VLOOKUP(A16,اوراق!$A$9:$AL$26,36,0)</f>
        <v>0</v>
      </c>
    </row>
    <row r="17" spans="1:15" ht="21.75" customHeight="1" x14ac:dyDescent="0.2">
      <c r="A17" s="8" t="s">
        <v>146</v>
      </c>
      <c r="C17" s="9">
        <v>1400000</v>
      </c>
      <c r="E17" s="9">
        <v>880630</v>
      </c>
      <c r="G17" s="9">
        <v>883847</v>
      </c>
      <c r="I17" s="10" t="s">
        <v>177</v>
      </c>
      <c r="K17" s="27">
        <v>1236712971471</v>
      </c>
      <c r="M17" s="8" t="s">
        <v>170</v>
      </c>
      <c r="O17" s="27">
        <f>K17-VLOOKUP(A17,اوراق!$A$9:$AL$26,36,0)</f>
        <v>0</v>
      </c>
    </row>
    <row r="18" spans="1:15" ht="21.75" customHeight="1" x14ac:dyDescent="0.2">
      <c r="A18" s="8" t="s">
        <v>158</v>
      </c>
      <c r="C18" s="9">
        <v>610000</v>
      </c>
      <c r="E18" s="9">
        <v>886750</v>
      </c>
      <c r="G18" s="9">
        <v>887587</v>
      </c>
      <c r="I18" s="10" t="s">
        <v>178</v>
      </c>
      <c r="K18" s="27">
        <v>541133668486</v>
      </c>
      <c r="M18" s="8" t="s">
        <v>170</v>
      </c>
      <c r="O18" s="27">
        <f>K18-VLOOKUP(A18,اوراق!$A$9:$AL$26,36,0)</f>
        <v>0</v>
      </c>
    </row>
    <row r="19" spans="1:15" ht="21.75" customHeight="1" x14ac:dyDescent="0.2">
      <c r="A19" s="8" t="s">
        <v>149</v>
      </c>
      <c r="C19" s="9">
        <v>2706888</v>
      </c>
      <c r="E19" s="9">
        <v>795040</v>
      </c>
      <c r="G19" s="9">
        <v>816528</v>
      </c>
      <c r="I19" s="10" t="s">
        <v>179</v>
      </c>
      <c r="K19" s="27">
        <v>2209048021510</v>
      </c>
      <c r="M19" s="8" t="s">
        <v>170</v>
      </c>
      <c r="O19" s="27">
        <f>K19-VLOOKUP(A19,اوراق!$A$9:$AL$26,36,0)</f>
        <v>0</v>
      </c>
    </row>
    <row r="20" spans="1:15" ht="21.75" customHeight="1" x14ac:dyDescent="0.2">
      <c r="A20" s="8" t="s">
        <v>113</v>
      </c>
      <c r="C20" s="9">
        <v>2000000</v>
      </c>
      <c r="E20" s="9">
        <v>1000000</v>
      </c>
      <c r="G20" s="9">
        <v>992315</v>
      </c>
      <c r="I20" s="10" t="s">
        <v>180</v>
      </c>
      <c r="K20" s="27">
        <v>1983550857437</v>
      </c>
      <c r="M20" s="8" t="s">
        <v>170</v>
      </c>
      <c r="O20" s="27">
        <f>K20-VLOOKUP(A20,اوراق!$A$9:$AL$26,36,0)</f>
        <v>0</v>
      </c>
    </row>
    <row r="21" spans="1:15" ht="21.75" customHeight="1" x14ac:dyDescent="0.2">
      <c r="A21" s="8" t="s">
        <v>152</v>
      </c>
      <c r="C21" s="9">
        <v>2137500</v>
      </c>
      <c r="E21" s="9">
        <v>836000</v>
      </c>
      <c r="G21" s="9">
        <v>818807</v>
      </c>
      <c r="I21" s="10" t="s">
        <v>181</v>
      </c>
      <c r="K21" s="27">
        <v>1749248291270</v>
      </c>
      <c r="M21" s="8" t="s">
        <v>170</v>
      </c>
      <c r="O21" s="27">
        <f>K21-VLOOKUP(A21,اوراق!$A$9:$AL$26,36,0)</f>
        <v>0</v>
      </c>
    </row>
    <row r="22" spans="1:15" ht="21.75" customHeight="1" x14ac:dyDescent="0.2">
      <c r="A22" s="8" t="s">
        <v>119</v>
      </c>
      <c r="C22" s="9">
        <v>2000000</v>
      </c>
      <c r="E22" s="9">
        <v>1000000</v>
      </c>
      <c r="G22" s="9">
        <v>1000000</v>
      </c>
      <c r="I22" s="10" t="s">
        <v>172</v>
      </c>
      <c r="K22" s="27">
        <v>1998912500000</v>
      </c>
      <c r="M22" s="8" t="s">
        <v>170</v>
      </c>
      <c r="O22" s="27">
        <f>K22-VLOOKUP(A22,اوراق!$A$9:$AL$26,36,0)</f>
        <v>0</v>
      </c>
    </row>
    <row r="23" spans="1:15" ht="21.75" customHeight="1" x14ac:dyDescent="0.2">
      <c r="A23" s="8" t="s">
        <v>116</v>
      </c>
      <c r="C23" s="9">
        <v>1000000</v>
      </c>
      <c r="E23" s="9">
        <v>1000000</v>
      </c>
      <c r="G23" s="9">
        <v>1000000</v>
      </c>
      <c r="I23" s="10" t="s">
        <v>172</v>
      </c>
      <c r="K23" s="27">
        <v>999456250000</v>
      </c>
      <c r="M23" s="8" t="s">
        <v>170</v>
      </c>
      <c r="O23" s="27">
        <f>K23-VLOOKUP(A23,اوراق!$A$9:$AL$26,36,0)</f>
        <v>0</v>
      </c>
    </row>
    <row r="24" spans="1:15" ht="21.75" customHeight="1" x14ac:dyDescent="0.2">
      <c r="A24" s="11" t="s">
        <v>155</v>
      </c>
      <c r="C24" s="9">
        <v>2000000</v>
      </c>
      <c r="E24" s="9">
        <v>1000000</v>
      </c>
      <c r="G24" s="9">
        <v>1000000</v>
      </c>
      <c r="I24" s="10" t="s">
        <v>172</v>
      </c>
      <c r="K24" s="28">
        <v>1998912500000</v>
      </c>
      <c r="M24" s="11" t="s">
        <v>170</v>
      </c>
      <c r="O24" s="27">
        <f>K24-VLOOKUP(A24,اوراق!$A$9:$AL$26,36,0)</f>
        <v>0</v>
      </c>
    </row>
    <row r="25" spans="1:15" ht="21.75" customHeight="1" x14ac:dyDescent="0.2">
      <c r="A25" s="15" t="s">
        <v>63</v>
      </c>
      <c r="C25" s="9"/>
      <c r="E25" s="9"/>
      <c r="G25" s="9"/>
      <c r="I25" s="9"/>
      <c r="K25" s="29">
        <v>24691700704576</v>
      </c>
      <c r="M25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27"/>
  <sheetViews>
    <sheetView rightToLeft="1" view="pageBreakPreview" zoomScaleNormal="100" zoomScaleSheetLayoutView="100" workbookViewId="0">
      <selection activeCell="N6" sqref="N6:N22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23" bestFit="1" customWidth="1"/>
    <col min="5" max="5" width="1.28515625" customWidth="1"/>
    <col min="6" max="6" width="22.85546875" bestFit="1" customWidth="1"/>
    <col min="7" max="7" width="1.28515625" customWidth="1"/>
    <col min="8" max="8" width="23.28515625" bestFit="1" customWidth="1"/>
    <col min="9" max="9" width="1.28515625" customWidth="1"/>
    <col min="10" max="10" width="23" bestFit="1" customWidth="1"/>
    <col min="11" max="11" width="1.28515625" customWidth="1"/>
    <col min="12" max="12" width="19.42578125" customWidth="1"/>
    <col min="13" max="13" width="0.28515625" customWidth="1"/>
  </cols>
  <sheetData>
    <row r="1" spans="1:14" ht="29.1" customHeight="1" x14ac:dyDescent="0.2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</row>
    <row r="2" spans="1:14" ht="21.75" customHeight="1" x14ac:dyDescent="0.2">
      <c r="A2" s="115" t="s">
        <v>1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</row>
    <row r="3" spans="1:14" ht="21.75" customHeight="1" x14ac:dyDescent="0.2">
      <c r="A3" s="115" t="s">
        <v>2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</row>
    <row r="4" spans="1:14" ht="14.45" customHeight="1" x14ac:dyDescent="0.2"/>
    <row r="5" spans="1:14" ht="14.45" customHeight="1" x14ac:dyDescent="0.2">
      <c r="A5" s="1" t="s">
        <v>182</v>
      </c>
      <c r="B5" s="116" t="s">
        <v>183</v>
      </c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4" ht="14.45" customHeight="1" x14ac:dyDescent="0.2">
      <c r="D6" s="2" t="s">
        <v>7</v>
      </c>
      <c r="F6" s="117" t="s">
        <v>8</v>
      </c>
      <c r="G6" s="117"/>
      <c r="H6" s="117"/>
      <c r="J6" s="133" t="s">
        <v>9</v>
      </c>
      <c r="K6" s="133"/>
      <c r="L6" s="133"/>
    </row>
    <row r="7" spans="1:14" ht="14.45" customHeight="1" x14ac:dyDescent="0.2">
      <c r="D7" s="3"/>
      <c r="F7" s="3"/>
      <c r="G7" s="3"/>
      <c r="H7" s="3"/>
    </row>
    <row r="8" spans="1:14" ht="14.45" customHeight="1" x14ac:dyDescent="0.2">
      <c r="A8" s="117" t="s">
        <v>184</v>
      </c>
      <c r="B8" s="117"/>
      <c r="D8" s="2" t="s">
        <v>185</v>
      </c>
      <c r="F8" s="2" t="s">
        <v>186</v>
      </c>
      <c r="H8" s="2" t="s">
        <v>187</v>
      </c>
      <c r="J8" s="2" t="s">
        <v>185</v>
      </c>
      <c r="L8" s="2" t="s">
        <v>18</v>
      </c>
    </row>
    <row r="9" spans="1:14" ht="21.75" customHeight="1" x14ac:dyDescent="0.2">
      <c r="A9" s="33" t="s">
        <v>270</v>
      </c>
      <c r="B9" s="33"/>
      <c r="D9" s="30">
        <v>1927000</v>
      </c>
      <c r="E9" s="22"/>
      <c r="F9" s="30">
        <v>0</v>
      </c>
      <c r="G9" s="22"/>
      <c r="H9" s="30">
        <v>630000</v>
      </c>
      <c r="I9" s="22"/>
      <c r="J9" s="30">
        <v>1297000</v>
      </c>
      <c r="L9" s="31">
        <v>0</v>
      </c>
      <c r="N9" s="101"/>
    </row>
    <row r="10" spans="1:14" ht="21.75" customHeight="1" x14ac:dyDescent="0.2">
      <c r="A10" s="33" t="s">
        <v>271</v>
      </c>
      <c r="B10" s="33"/>
      <c r="D10" s="27">
        <v>3616122329282</v>
      </c>
      <c r="E10" s="27">
        <v>0</v>
      </c>
      <c r="F10" s="27">
        <v>2190779803578</v>
      </c>
      <c r="G10" s="27">
        <v>0</v>
      </c>
      <c r="H10" s="27">
        <v>3190603850000</v>
      </c>
      <c r="I10" s="27">
        <v>0</v>
      </c>
      <c r="J10" s="27">
        <v>2616298282860</v>
      </c>
      <c r="K10" s="9">
        <v>0</v>
      </c>
      <c r="L10" s="34">
        <v>5.74E-2</v>
      </c>
      <c r="N10" s="101"/>
    </row>
    <row r="11" spans="1:14" ht="21.75" customHeight="1" x14ac:dyDescent="0.2">
      <c r="A11" s="33" t="s">
        <v>272</v>
      </c>
      <c r="B11" s="33"/>
      <c r="D11" s="27">
        <v>5788537105708</v>
      </c>
      <c r="E11" s="27">
        <v>0</v>
      </c>
      <c r="F11" s="27">
        <v>1175767119619</v>
      </c>
      <c r="G11" s="27">
        <v>0</v>
      </c>
      <c r="H11" s="27">
        <v>2175006440000</v>
      </c>
      <c r="I11" s="27">
        <v>0</v>
      </c>
      <c r="J11" s="27">
        <v>4789297785327</v>
      </c>
      <c r="K11" s="9">
        <v>0</v>
      </c>
      <c r="L11" s="34">
        <v>0.10519999999999999</v>
      </c>
      <c r="N11" s="101"/>
    </row>
    <row r="12" spans="1:14" ht="21.75" customHeight="1" x14ac:dyDescent="0.2">
      <c r="A12" s="33" t="s">
        <v>273</v>
      </c>
      <c r="B12" s="33"/>
      <c r="D12" s="27">
        <v>328542395655</v>
      </c>
      <c r="E12" s="27">
        <v>0</v>
      </c>
      <c r="F12" s="27">
        <v>9197592949</v>
      </c>
      <c r="G12" s="27">
        <v>0</v>
      </c>
      <c r="H12" s="27">
        <v>9700375000</v>
      </c>
      <c r="I12" s="27">
        <v>0</v>
      </c>
      <c r="J12" s="27">
        <v>328039613604</v>
      </c>
      <c r="K12" s="9">
        <v>0</v>
      </c>
      <c r="L12" s="34">
        <v>7.1999999999999998E-3</v>
      </c>
      <c r="N12" s="101"/>
    </row>
    <row r="13" spans="1:14" ht="21.75" customHeight="1" x14ac:dyDescent="0.2">
      <c r="A13" s="33" t="s">
        <v>274</v>
      </c>
      <c r="B13" s="33"/>
      <c r="D13" s="30">
        <v>6625640416086</v>
      </c>
      <c r="E13" s="30">
        <v>0</v>
      </c>
      <c r="F13" s="30">
        <v>16224476067858</v>
      </c>
      <c r="G13" s="30">
        <v>0</v>
      </c>
      <c r="H13" s="30">
        <v>15461854139159</v>
      </c>
      <c r="I13" s="30">
        <v>0</v>
      </c>
      <c r="J13" s="30">
        <v>7388262344785</v>
      </c>
      <c r="K13" s="9">
        <v>0</v>
      </c>
      <c r="L13" s="35">
        <v>0.16209999999999999</v>
      </c>
      <c r="N13" s="101"/>
    </row>
    <row r="14" spans="1:14" ht="21.75" customHeight="1" x14ac:dyDescent="0.2">
      <c r="A14" s="33" t="s">
        <v>275</v>
      </c>
      <c r="B14" s="33"/>
      <c r="D14" s="27">
        <v>1000074825416</v>
      </c>
      <c r="E14" s="27"/>
      <c r="F14" s="27">
        <v>118877030667</v>
      </c>
      <c r="G14" s="27"/>
      <c r="H14" s="27">
        <v>118901500000</v>
      </c>
      <c r="I14" s="27"/>
      <c r="J14" s="27">
        <v>1000050356083</v>
      </c>
      <c r="K14" s="9">
        <v>0</v>
      </c>
      <c r="L14" s="34">
        <v>2.1899999999999999E-2</v>
      </c>
      <c r="N14" s="101"/>
    </row>
    <row r="15" spans="1:14" ht="21.75" customHeight="1" x14ac:dyDescent="0.2">
      <c r="A15" s="33" t="s">
        <v>276</v>
      </c>
      <c r="B15" s="33"/>
      <c r="D15" s="27">
        <v>16022524</v>
      </c>
      <c r="E15" s="22"/>
      <c r="F15" s="27">
        <v>65098</v>
      </c>
      <c r="G15" s="22"/>
      <c r="H15" s="27">
        <v>693000</v>
      </c>
      <c r="I15" s="22"/>
      <c r="J15" s="27">
        <v>15394622</v>
      </c>
      <c r="L15" s="31">
        <v>0</v>
      </c>
      <c r="N15" s="101"/>
    </row>
    <row r="16" spans="1:14" ht="21.75" customHeight="1" x14ac:dyDescent="0.2">
      <c r="A16" s="33" t="s">
        <v>277</v>
      </c>
      <c r="B16" s="33"/>
      <c r="D16" s="27">
        <v>47196783</v>
      </c>
      <c r="E16" s="22"/>
      <c r="F16" s="27">
        <v>199577</v>
      </c>
      <c r="G16" s="22"/>
      <c r="H16" s="27">
        <v>630000</v>
      </c>
      <c r="I16" s="22"/>
      <c r="J16" s="27">
        <v>46766360</v>
      </c>
      <c r="L16" s="31">
        <v>0</v>
      </c>
      <c r="N16" s="101"/>
    </row>
    <row r="17" spans="1:14" ht="21.75" customHeight="1" x14ac:dyDescent="0.2">
      <c r="A17" s="33" t="s">
        <v>278</v>
      </c>
      <c r="B17" s="33"/>
      <c r="D17" s="27">
        <v>726708919</v>
      </c>
      <c r="E17" s="22"/>
      <c r="F17" s="27">
        <v>7145996793404</v>
      </c>
      <c r="G17" s="22"/>
      <c r="H17" s="27">
        <v>7146481635332</v>
      </c>
      <c r="I17" s="22"/>
      <c r="J17" s="27">
        <v>241866991</v>
      </c>
      <c r="L17" s="31">
        <v>0</v>
      </c>
      <c r="N17" s="101"/>
    </row>
    <row r="18" spans="1:14" ht="21.75" customHeight="1" x14ac:dyDescent="0.2">
      <c r="A18" s="33" t="s">
        <v>279</v>
      </c>
      <c r="B18" s="33"/>
      <c r="D18" s="27">
        <v>9683723</v>
      </c>
      <c r="E18" s="22"/>
      <c r="F18" s="27">
        <v>30000040950</v>
      </c>
      <c r="G18" s="22"/>
      <c r="H18" s="27">
        <v>630000</v>
      </c>
      <c r="I18" s="22"/>
      <c r="J18" s="27">
        <v>30009094673</v>
      </c>
      <c r="L18" s="31">
        <v>6.9999999999999999E-4</v>
      </c>
      <c r="N18" s="101"/>
    </row>
    <row r="19" spans="1:14" ht="21.75" customHeight="1" x14ac:dyDescent="0.2">
      <c r="A19" s="33" t="s">
        <v>280</v>
      </c>
      <c r="B19" s="33"/>
      <c r="D19" s="27">
        <v>58545180</v>
      </c>
      <c r="E19" s="22"/>
      <c r="F19" s="27">
        <v>1662713317</v>
      </c>
      <c r="G19" s="22"/>
      <c r="H19" s="27">
        <v>1700995000</v>
      </c>
      <c r="I19" s="22"/>
      <c r="J19" s="27">
        <v>20263497</v>
      </c>
      <c r="L19" s="31">
        <v>0</v>
      </c>
      <c r="N19" s="101"/>
    </row>
    <row r="20" spans="1:14" ht="21.75" customHeight="1" thickBot="1" x14ac:dyDescent="0.25">
      <c r="A20" s="130" t="s">
        <v>63</v>
      </c>
      <c r="B20" s="130"/>
      <c r="D20" s="29">
        <f>SUM(D9:D19)</f>
        <v>17359777156276</v>
      </c>
      <c r="E20" s="29">
        <f t="shared" ref="E20:J20" si="0">SUM(E9:E19)</f>
        <v>0</v>
      </c>
      <c r="F20" s="29">
        <f t="shared" si="0"/>
        <v>26896757427017</v>
      </c>
      <c r="G20" s="29">
        <f t="shared" si="0"/>
        <v>0</v>
      </c>
      <c r="H20" s="29">
        <f t="shared" si="0"/>
        <v>28104251517491</v>
      </c>
      <c r="I20" s="29">
        <f t="shared" si="0"/>
        <v>0</v>
      </c>
      <c r="J20" s="29">
        <f t="shared" si="0"/>
        <v>16152283065802</v>
      </c>
      <c r="L20" s="32">
        <f>SUM(L9:L19)</f>
        <v>0.35449999999999993</v>
      </c>
    </row>
    <row r="21" spans="1:14" ht="13.5" thickTop="1" x14ac:dyDescent="0.2"/>
    <row r="23" spans="1:14" x14ac:dyDescent="0.2">
      <c r="D23" s="22"/>
      <c r="E23" s="22"/>
      <c r="F23" s="22"/>
      <c r="G23" s="22"/>
      <c r="H23" s="22"/>
      <c r="I23" s="22"/>
      <c r="J23" s="22"/>
    </row>
    <row r="24" spans="1:14" x14ac:dyDescent="0.2">
      <c r="D24" s="86"/>
      <c r="F24" s="86"/>
      <c r="H24" s="86"/>
      <c r="J24" s="86"/>
    </row>
    <row r="27" spans="1:14" x14ac:dyDescent="0.2">
      <c r="D27" s="22"/>
      <c r="E27" s="22"/>
      <c r="F27" s="22"/>
      <c r="G27" s="22"/>
      <c r="H27" s="22"/>
      <c r="I27" s="22"/>
      <c r="J27" s="22"/>
    </row>
  </sheetData>
  <mergeCells count="8">
    <mergeCell ref="A8:B8"/>
    <mergeCell ref="A20:B20"/>
    <mergeCell ref="J6:L6"/>
    <mergeCell ref="A1:L1"/>
    <mergeCell ref="A2:L2"/>
    <mergeCell ref="A3:L3"/>
    <mergeCell ref="B5:L5"/>
    <mergeCell ref="F6:H6"/>
  </mergeCells>
  <pageMargins left="0.39" right="0.39" top="0.39" bottom="0.39" header="0" footer="0"/>
  <pageSetup scale="8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4"/>
  <sheetViews>
    <sheetView rightToLeft="1" view="pageBreakPreview" topLeftCell="B1" zoomScaleNormal="100" zoomScaleSheetLayoutView="100" workbookViewId="0">
      <selection activeCell="F13" sqref="F13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3" ht="29.1" customHeight="1" x14ac:dyDescent="0.2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</row>
    <row r="2" spans="1:13" ht="21.75" customHeight="1" x14ac:dyDescent="0.2">
      <c r="A2" s="115" t="s">
        <v>188</v>
      </c>
      <c r="B2" s="115"/>
      <c r="C2" s="115"/>
      <c r="D2" s="115"/>
      <c r="E2" s="115"/>
      <c r="F2" s="115"/>
      <c r="G2" s="115"/>
      <c r="H2" s="115"/>
      <c r="I2" s="115"/>
      <c r="J2" s="115"/>
    </row>
    <row r="3" spans="1:13" ht="21.75" customHeight="1" x14ac:dyDescent="0.2">
      <c r="A3" s="115" t="s">
        <v>2</v>
      </c>
      <c r="B3" s="115"/>
      <c r="C3" s="115"/>
      <c r="D3" s="115"/>
      <c r="E3" s="115"/>
      <c r="F3" s="115"/>
      <c r="G3" s="115"/>
      <c r="H3" s="115"/>
      <c r="I3" s="115"/>
      <c r="J3" s="115"/>
    </row>
    <row r="4" spans="1:13" ht="14.45" customHeight="1" x14ac:dyDescent="0.2"/>
    <row r="5" spans="1:13" ht="29.1" customHeight="1" x14ac:dyDescent="0.2">
      <c r="A5" s="1" t="s">
        <v>189</v>
      </c>
      <c r="B5" s="116" t="s">
        <v>190</v>
      </c>
      <c r="C5" s="116"/>
      <c r="D5" s="116"/>
      <c r="E5" s="116"/>
      <c r="F5" s="116"/>
      <c r="G5" s="116"/>
      <c r="H5" s="116"/>
      <c r="I5" s="116"/>
      <c r="J5" s="116"/>
    </row>
    <row r="6" spans="1:13" ht="14.45" customHeight="1" x14ac:dyDescent="0.2"/>
    <row r="7" spans="1:13" ht="14.45" customHeight="1" x14ac:dyDescent="0.2">
      <c r="A7" s="117" t="s">
        <v>191</v>
      </c>
      <c r="B7" s="117"/>
      <c r="D7" s="2" t="s">
        <v>192</v>
      </c>
      <c r="F7" s="2" t="s">
        <v>185</v>
      </c>
      <c r="H7" s="2" t="s">
        <v>193</v>
      </c>
      <c r="J7" s="2" t="s">
        <v>194</v>
      </c>
    </row>
    <row r="8" spans="1:13" ht="21.75" customHeight="1" x14ac:dyDescent="0.2">
      <c r="A8" s="125" t="s">
        <v>195</v>
      </c>
      <c r="B8" s="125"/>
      <c r="D8" s="5" t="s">
        <v>196</v>
      </c>
      <c r="F8" s="6">
        <f>'درآمد سرمایه گذاری در سهام'!U56</f>
        <v>296371994865</v>
      </c>
      <c r="H8" s="102">
        <f>((F8/4513363439638))</f>
        <v>6.5665439716676322E-2</v>
      </c>
      <c r="J8" s="102">
        <f>((F8/45575163275244))</f>
        <v>6.5029277695640526E-3</v>
      </c>
      <c r="M8" s="84"/>
    </row>
    <row r="9" spans="1:13" ht="21.75" customHeight="1" x14ac:dyDescent="0.2">
      <c r="A9" s="127" t="s">
        <v>197</v>
      </c>
      <c r="B9" s="127"/>
      <c r="D9" s="8" t="s">
        <v>198</v>
      </c>
      <c r="F9" s="9">
        <f>'درآمد سرمایه گذاری در صندوق'!U20</f>
        <v>91580755845</v>
      </c>
      <c r="H9" s="102">
        <f t="shared" ref="H9:H12" si="0">((F9/4513363439638))</f>
        <v>2.0291021777839667E-2</v>
      </c>
      <c r="J9" s="102">
        <f t="shared" ref="J9:J12" si="1">((F9/45575163275244))</f>
        <v>2.0094443829397272E-3</v>
      </c>
    </row>
    <row r="10" spans="1:13" ht="21.75" customHeight="1" x14ac:dyDescent="0.2">
      <c r="A10" s="127" t="s">
        <v>199</v>
      </c>
      <c r="B10" s="127"/>
      <c r="D10" s="8" t="s">
        <v>200</v>
      </c>
      <c r="F10" s="9">
        <f>'درآمد سرمایه گذاری در اوراق به'!R30</f>
        <v>2447886784659</v>
      </c>
      <c r="H10" s="102">
        <f t="shared" si="0"/>
        <v>0.54236420740256974</v>
      </c>
      <c r="J10" s="102">
        <f t="shared" si="1"/>
        <v>5.371098222677502E-2</v>
      </c>
    </row>
    <row r="11" spans="1:13" ht="21.75" customHeight="1" x14ac:dyDescent="0.2">
      <c r="A11" s="127" t="s">
        <v>201</v>
      </c>
      <c r="B11" s="127"/>
      <c r="D11" s="8" t="s">
        <v>202</v>
      </c>
      <c r="F11" s="9">
        <f>'درآمد سپرده بانکی'!F18</f>
        <v>1710364371752</v>
      </c>
      <c r="H11" s="102">
        <f t="shared" si="0"/>
        <v>0.37895560475608009</v>
      </c>
      <c r="J11" s="102">
        <f t="shared" si="1"/>
        <v>3.7528431032106777E-2</v>
      </c>
    </row>
    <row r="12" spans="1:13" ht="21.75" customHeight="1" x14ac:dyDescent="0.2">
      <c r="A12" s="129" t="s">
        <v>203</v>
      </c>
      <c r="B12" s="129"/>
      <c r="D12" s="11" t="s">
        <v>204</v>
      </c>
      <c r="F12" s="13">
        <f>'سایر درآمدها'!F11</f>
        <v>2206641160</v>
      </c>
      <c r="H12" s="102">
        <f t="shared" si="0"/>
        <v>4.8891280073314601E-4</v>
      </c>
      <c r="J12" s="102">
        <f t="shared" si="1"/>
        <v>4.841762489523821E-5</v>
      </c>
    </row>
    <row r="13" spans="1:13" ht="21.75" customHeight="1" thickBot="1" x14ac:dyDescent="0.25">
      <c r="A13" s="130" t="s">
        <v>63</v>
      </c>
      <c r="B13" s="130"/>
      <c r="D13" s="16"/>
      <c r="F13" s="16">
        <f>SUM(F8:F12)</f>
        <v>4548410548281</v>
      </c>
      <c r="H13" s="103">
        <f>SUM(H8:H12)</f>
        <v>1.0077651864538988</v>
      </c>
      <c r="J13" s="103">
        <f>SUM(J8:J12)</f>
        <v>9.9800203036280816E-2</v>
      </c>
    </row>
    <row r="14" spans="1:13" ht="13.5" thickTop="1" x14ac:dyDescent="0.2"/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73"/>
  <sheetViews>
    <sheetView rightToLeft="1" view="pageBreakPreview" topLeftCell="A46" zoomScaleNormal="100" zoomScaleSheetLayoutView="100" workbookViewId="0">
      <selection activeCell="T66" sqref="T66"/>
    </sheetView>
  </sheetViews>
  <sheetFormatPr defaultRowHeight="12.75" x14ac:dyDescent="0.2"/>
  <cols>
    <col min="1" max="1" width="5.140625" customWidth="1"/>
    <col min="2" max="2" width="25" customWidth="1"/>
    <col min="3" max="3" width="1.28515625" customWidth="1"/>
    <col min="4" max="4" width="19.28515625" bestFit="1" customWidth="1"/>
    <col min="5" max="5" width="1.28515625" customWidth="1"/>
    <col min="6" max="6" width="20" bestFit="1" customWidth="1"/>
    <col min="7" max="7" width="1.28515625" customWidth="1"/>
    <col min="8" max="8" width="18.7109375" bestFit="1" customWidth="1"/>
    <col min="9" max="9" width="1.28515625" customWidth="1"/>
    <col min="10" max="10" width="20" bestFit="1" customWidth="1"/>
    <col min="11" max="11" width="1.28515625" customWidth="1"/>
    <col min="12" max="12" width="15.5703125" style="42" customWidth="1"/>
    <col min="13" max="13" width="1.28515625" customWidth="1"/>
    <col min="14" max="14" width="19.28515625" bestFit="1" customWidth="1"/>
    <col min="15" max="16" width="1.28515625" customWidth="1"/>
    <col min="17" max="17" width="20.140625" bestFit="1" customWidth="1"/>
    <col min="18" max="18" width="1.28515625" customWidth="1"/>
    <col min="19" max="19" width="23" bestFit="1" customWidth="1"/>
    <col min="20" max="20" width="1.28515625" customWidth="1"/>
    <col min="21" max="21" width="20.140625" bestFit="1" customWidth="1"/>
    <col min="22" max="22" width="1.28515625" customWidth="1"/>
    <col min="23" max="23" width="15.5703125" style="42" customWidth="1"/>
    <col min="24" max="24" width="0.28515625" customWidth="1"/>
  </cols>
  <sheetData>
    <row r="1" spans="1:23" ht="29.1" customHeight="1" x14ac:dyDescent="0.2">
      <c r="A1" s="115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</row>
    <row r="2" spans="1:23" ht="21.75" customHeight="1" x14ac:dyDescent="0.2">
      <c r="A2" s="115" t="s">
        <v>188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</row>
    <row r="3" spans="1:23" ht="21.75" customHeight="1" x14ac:dyDescent="0.2">
      <c r="A3" s="115" t="s">
        <v>2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</row>
    <row r="4" spans="1:23" ht="14.45" customHeight="1" x14ac:dyDescent="0.2"/>
    <row r="5" spans="1:23" ht="14.45" customHeight="1" x14ac:dyDescent="0.2">
      <c r="A5" s="1" t="s">
        <v>205</v>
      </c>
      <c r="B5" s="116" t="s">
        <v>206</v>
      </c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</row>
    <row r="6" spans="1:23" ht="14.45" customHeight="1" x14ac:dyDescent="0.2">
      <c r="D6" s="117" t="s">
        <v>207</v>
      </c>
      <c r="E6" s="117"/>
      <c r="F6" s="117"/>
      <c r="G6" s="117"/>
      <c r="H6" s="117"/>
      <c r="I6" s="117"/>
      <c r="J6" s="117"/>
      <c r="K6" s="117"/>
      <c r="L6" s="117"/>
      <c r="N6" s="117" t="s">
        <v>208</v>
      </c>
      <c r="O6" s="117"/>
      <c r="P6" s="117"/>
      <c r="Q6" s="117"/>
      <c r="R6" s="117"/>
      <c r="S6" s="117"/>
      <c r="T6" s="117"/>
      <c r="U6" s="117"/>
      <c r="V6" s="117"/>
      <c r="W6" s="117"/>
    </row>
    <row r="7" spans="1:23" ht="14.45" customHeight="1" x14ac:dyDescent="0.2">
      <c r="D7" s="3"/>
      <c r="E7" s="3"/>
      <c r="F7" s="3"/>
      <c r="G7" s="3"/>
      <c r="H7" s="3"/>
      <c r="I7" s="3"/>
      <c r="J7" s="132" t="s">
        <v>63</v>
      </c>
      <c r="K7" s="132"/>
      <c r="L7" s="132"/>
      <c r="N7" s="3"/>
      <c r="O7" s="3"/>
      <c r="P7" s="3"/>
      <c r="Q7" s="3"/>
      <c r="R7" s="3"/>
      <c r="S7" s="3"/>
      <c r="T7" s="3"/>
      <c r="U7" s="132" t="s">
        <v>63</v>
      </c>
      <c r="V7" s="132"/>
      <c r="W7" s="132"/>
    </row>
    <row r="8" spans="1:23" ht="14.45" customHeight="1" x14ac:dyDescent="0.2">
      <c r="A8" s="117" t="s">
        <v>209</v>
      </c>
      <c r="B8" s="117"/>
      <c r="D8" s="2" t="s">
        <v>210</v>
      </c>
      <c r="F8" s="2" t="s">
        <v>211</v>
      </c>
      <c r="H8" s="2" t="s">
        <v>212</v>
      </c>
      <c r="J8" s="4" t="s">
        <v>185</v>
      </c>
      <c r="K8" s="3"/>
      <c r="L8" s="4" t="s">
        <v>193</v>
      </c>
      <c r="N8" s="2" t="s">
        <v>210</v>
      </c>
      <c r="P8" s="117" t="s">
        <v>211</v>
      </c>
      <c r="Q8" s="117"/>
      <c r="S8" s="2" t="s">
        <v>212</v>
      </c>
      <c r="U8" s="4" t="s">
        <v>185</v>
      </c>
      <c r="V8" s="3"/>
      <c r="W8" s="4" t="s">
        <v>193</v>
      </c>
    </row>
    <row r="9" spans="1:23" ht="21.75" customHeight="1" x14ac:dyDescent="0.2">
      <c r="A9" s="125" t="s">
        <v>60</v>
      </c>
      <c r="B9" s="125"/>
      <c r="D9" s="26">
        <v>0</v>
      </c>
      <c r="E9" s="22"/>
      <c r="F9" s="26">
        <v>0</v>
      </c>
      <c r="G9" s="22"/>
      <c r="H9" s="26">
        <f>'درآمد ناشی از فروش'!I8</f>
        <v>-1195470510</v>
      </c>
      <c r="I9" s="22"/>
      <c r="J9" s="27">
        <f t="shared" ref="J9:J20" si="0">D9+F9+H9</f>
        <v>-1195470510</v>
      </c>
      <c r="L9" s="105">
        <f>J9/1189151586867</f>
        <v>-1.0053138079306172E-3</v>
      </c>
      <c r="N9" s="26">
        <v>0</v>
      </c>
      <c r="O9" s="22"/>
      <c r="P9" s="134">
        <v>0</v>
      </c>
      <c r="Q9" s="134"/>
      <c r="R9" s="22"/>
      <c r="S9" s="26">
        <v>-1143376331</v>
      </c>
      <c r="T9" s="22"/>
      <c r="U9" s="26">
        <f>N9+P9+S9</f>
        <v>-1143376331</v>
      </c>
      <c r="W9" s="105">
        <f>U9/4513363439638</f>
        <v>-2.5333132292393139E-4</v>
      </c>
    </row>
    <row r="10" spans="1:23" ht="21.75" customHeight="1" x14ac:dyDescent="0.2">
      <c r="A10" s="127" t="s">
        <v>213</v>
      </c>
      <c r="B10" s="127"/>
      <c r="D10" s="27">
        <v>0</v>
      </c>
      <c r="E10" s="22"/>
      <c r="F10" s="27">
        <v>0</v>
      </c>
      <c r="G10" s="22"/>
      <c r="H10" s="27">
        <v>0</v>
      </c>
      <c r="I10" s="22"/>
      <c r="J10" s="27">
        <f t="shared" si="0"/>
        <v>0</v>
      </c>
      <c r="L10" s="106">
        <f t="shared" ref="L10:L55" si="1">J10/1189151586867</f>
        <v>0</v>
      </c>
      <c r="N10" s="27">
        <v>0</v>
      </c>
      <c r="O10" s="22"/>
      <c r="P10" s="135">
        <v>0</v>
      </c>
      <c r="Q10" s="135"/>
      <c r="R10" s="22"/>
      <c r="S10" s="27">
        <v>398849612</v>
      </c>
      <c r="T10" s="22"/>
      <c r="U10" s="27">
        <v>398849612</v>
      </c>
      <c r="W10" s="106">
        <f>U10/4513363439638</f>
        <v>8.8370816428643342E-5</v>
      </c>
    </row>
    <row r="11" spans="1:23" ht="21.75" customHeight="1" x14ac:dyDescent="0.2">
      <c r="A11" s="127" t="s">
        <v>214</v>
      </c>
      <c r="B11" s="127"/>
      <c r="D11" s="27">
        <v>0</v>
      </c>
      <c r="E11" s="22"/>
      <c r="F11" s="27">
        <v>0</v>
      </c>
      <c r="G11" s="22"/>
      <c r="H11" s="27">
        <v>0</v>
      </c>
      <c r="I11" s="22"/>
      <c r="J11" s="27">
        <f t="shared" si="0"/>
        <v>0</v>
      </c>
      <c r="L11" s="106">
        <f t="shared" si="1"/>
        <v>0</v>
      </c>
      <c r="N11" s="27">
        <v>0</v>
      </c>
      <c r="O11" s="22"/>
      <c r="P11" s="135">
        <v>0</v>
      </c>
      <c r="Q11" s="135"/>
      <c r="R11" s="22"/>
      <c r="S11" s="27">
        <v>10249910391</v>
      </c>
      <c r="T11" s="22"/>
      <c r="U11" s="27">
        <v>10249910391</v>
      </c>
      <c r="W11" s="106">
        <f t="shared" ref="W11:W55" si="2">U11/4513363439638</f>
        <v>2.2710137413223933E-3</v>
      </c>
    </row>
    <row r="12" spans="1:23" ht="21.75" customHeight="1" x14ac:dyDescent="0.2">
      <c r="A12" s="127" t="s">
        <v>21</v>
      </c>
      <c r="B12" s="127"/>
      <c r="D12" s="27">
        <v>0</v>
      </c>
      <c r="E12" s="22"/>
      <c r="F12" s="27">
        <v>105</v>
      </c>
      <c r="G12" s="22"/>
      <c r="H12" s="27">
        <v>0</v>
      </c>
      <c r="I12" s="22"/>
      <c r="J12" s="27">
        <f t="shared" si="0"/>
        <v>105</v>
      </c>
      <c r="L12" s="106">
        <f t="shared" si="1"/>
        <v>8.829824654789253E-11</v>
      </c>
      <c r="N12" s="27">
        <v>0</v>
      </c>
      <c r="O12" s="22"/>
      <c r="P12" s="135">
        <v>298</v>
      </c>
      <c r="Q12" s="135"/>
      <c r="R12" s="22"/>
      <c r="S12" s="27">
        <v>8212434</v>
      </c>
      <c r="T12" s="22"/>
      <c r="U12" s="27">
        <v>8212732</v>
      </c>
      <c r="W12" s="106">
        <f t="shared" si="2"/>
        <v>1.8196478324508057E-6</v>
      </c>
    </row>
    <row r="13" spans="1:23" ht="21.75" customHeight="1" x14ac:dyDescent="0.2">
      <c r="A13" s="127" t="s">
        <v>215</v>
      </c>
      <c r="B13" s="127"/>
      <c r="D13" s="27">
        <v>0</v>
      </c>
      <c r="E13" s="22"/>
      <c r="F13" s="27">
        <v>0</v>
      </c>
      <c r="G13" s="22"/>
      <c r="H13" s="27">
        <v>0</v>
      </c>
      <c r="I13" s="22"/>
      <c r="J13" s="27">
        <f t="shared" si="0"/>
        <v>0</v>
      </c>
      <c r="L13" s="106">
        <f t="shared" si="1"/>
        <v>0</v>
      </c>
      <c r="N13" s="27">
        <v>0</v>
      </c>
      <c r="O13" s="22"/>
      <c r="P13" s="135">
        <v>0</v>
      </c>
      <c r="Q13" s="135"/>
      <c r="R13" s="22"/>
      <c r="S13" s="27">
        <v>427529483</v>
      </c>
      <c r="T13" s="22"/>
      <c r="U13" s="27">
        <v>427529483</v>
      </c>
      <c r="W13" s="106">
        <f t="shared" si="2"/>
        <v>9.4725250629116309E-5</v>
      </c>
    </row>
    <row r="14" spans="1:23" ht="21.75" customHeight="1" x14ac:dyDescent="0.2">
      <c r="A14" s="127" t="s">
        <v>39</v>
      </c>
      <c r="B14" s="127"/>
      <c r="D14" s="27">
        <v>5859904567</v>
      </c>
      <c r="E14" s="22"/>
      <c r="F14" s="27">
        <v>-6572796480</v>
      </c>
      <c r="G14" s="22"/>
      <c r="H14" s="27">
        <v>0</v>
      </c>
      <c r="I14" s="22"/>
      <c r="J14" s="27">
        <f t="shared" si="0"/>
        <v>-712891913</v>
      </c>
      <c r="L14" s="106">
        <f t="shared" si="1"/>
        <v>-5.9949624662926425E-4</v>
      </c>
      <c r="N14" s="27">
        <v>5859904567</v>
      </c>
      <c r="O14" s="22"/>
      <c r="P14" s="135">
        <v>-2575394769</v>
      </c>
      <c r="Q14" s="135"/>
      <c r="R14" s="22"/>
      <c r="S14" s="27">
        <v>0</v>
      </c>
      <c r="T14" s="22"/>
      <c r="U14" s="27">
        <v>3284509798</v>
      </c>
      <c r="W14" s="106">
        <f t="shared" si="2"/>
        <v>7.2772996057756832E-4</v>
      </c>
    </row>
    <row r="15" spans="1:23" ht="21.75" customHeight="1" x14ac:dyDescent="0.2">
      <c r="A15" s="127" t="s">
        <v>28</v>
      </c>
      <c r="B15" s="127"/>
      <c r="D15" s="27">
        <v>0</v>
      </c>
      <c r="E15" s="22"/>
      <c r="F15" s="27">
        <v>-7382488800</v>
      </c>
      <c r="G15" s="22"/>
      <c r="H15" s="27">
        <v>0</v>
      </c>
      <c r="I15" s="22"/>
      <c r="J15" s="27">
        <f t="shared" si="0"/>
        <v>-7382488800</v>
      </c>
      <c r="L15" s="106">
        <f t="shared" si="1"/>
        <v>-6.2081982495186209E-3</v>
      </c>
      <c r="N15" s="27">
        <v>6593794003</v>
      </c>
      <c r="O15" s="22"/>
      <c r="P15" s="135">
        <v>674743599</v>
      </c>
      <c r="Q15" s="135"/>
      <c r="R15" s="22"/>
      <c r="S15" s="27">
        <v>0</v>
      </c>
      <c r="T15" s="22"/>
      <c r="U15" s="27">
        <v>7268537602</v>
      </c>
      <c r="W15" s="106">
        <f t="shared" si="2"/>
        <v>1.6104481057663245E-3</v>
      </c>
    </row>
    <row r="16" spans="1:23" ht="21.75" customHeight="1" x14ac:dyDescent="0.2">
      <c r="A16" s="127" t="s">
        <v>22</v>
      </c>
      <c r="B16" s="127"/>
      <c r="D16" s="27">
        <v>3755714153</v>
      </c>
      <c r="E16" s="22"/>
      <c r="F16" s="27">
        <v>1351526037</v>
      </c>
      <c r="G16" s="22"/>
      <c r="H16" s="27">
        <v>0</v>
      </c>
      <c r="I16" s="22"/>
      <c r="J16" s="27">
        <f t="shared" si="0"/>
        <v>5107240190</v>
      </c>
      <c r="L16" s="106">
        <f t="shared" si="1"/>
        <v>4.2948605092945286E-3</v>
      </c>
      <c r="N16" s="27">
        <v>3755714153</v>
      </c>
      <c r="O16" s="22"/>
      <c r="P16" s="135">
        <v>22115934629</v>
      </c>
      <c r="Q16" s="135"/>
      <c r="R16" s="22"/>
      <c r="S16" s="27">
        <v>0</v>
      </c>
      <c r="T16" s="22"/>
      <c r="U16" s="27">
        <v>25871648782</v>
      </c>
      <c r="W16" s="106">
        <f t="shared" si="2"/>
        <v>5.7322325418745958E-3</v>
      </c>
    </row>
    <row r="17" spans="1:23" ht="21.75" customHeight="1" x14ac:dyDescent="0.2">
      <c r="A17" s="127" t="s">
        <v>29</v>
      </c>
      <c r="B17" s="127"/>
      <c r="D17" s="27">
        <v>1729595344</v>
      </c>
      <c r="E17" s="22"/>
      <c r="F17" s="27">
        <v>9677212402</v>
      </c>
      <c r="G17" s="22"/>
      <c r="H17" s="27">
        <v>0</v>
      </c>
      <c r="I17" s="22"/>
      <c r="J17" s="27">
        <f t="shared" si="0"/>
        <v>11406807746</v>
      </c>
      <c r="L17" s="106">
        <f t="shared" si="1"/>
        <v>9.592391644578268E-3</v>
      </c>
      <c r="N17" s="27">
        <v>1729595344</v>
      </c>
      <c r="O17" s="22"/>
      <c r="P17" s="135">
        <v>25644612866</v>
      </c>
      <c r="Q17" s="135"/>
      <c r="R17" s="22"/>
      <c r="S17" s="27">
        <v>0</v>
      </c>
      <c r="T17" s="22"/>
      <c r="U17" s="27">
        <v>27374208210</v>
      </c>
      <c r="W17" s="106">
        <f t="shared" si="2"/>
        <v>6.0651459994534767E-3</v>
      </c>
    </row>
    <row r="18" spans="1:23" ht="21.75" customHeight="1" x14ac:dyDescent="0.2">
      <c r="A18" s="127" t="s">
        <v>59</v>
      </c>
      <c r="B18" s="127"/>
      <c r="D18" s="27">
        <v>0</v>
      </c>
      <c r="E18" s="22"/>
      <c r="F18" s="27">
        <v>10823823868</v>
      </c>
      <c r="G18" s="22"/>
      <c r="H18" s="27">
        <v>0</v>
      </c>
      <c r="I18" s="22"/>
      <c r="J18" s="27">
        <f t="shared" si="0"/>
        <v>10823823868</v>
      </c>
      <c r="L18" s="106">
        <f t="shared" si="1"/>
        <v>9.1021396998821683E-3</v>
      </c>
      <c r="N18" s="27">
        <v>27192255414</v>
      </c>
      <c r="O18" s="22"/>
      <c r="P18" s="135">
        <v>20144338866</v>
      </c>
      <c r="Q18" s="135"/>
      <c r="R18" s="22"/>
      <c r="S18" s="27">
        <v>0</v>
      </c>
      <c r="T18" s="22"/>
      <c r="U18" s="27">
        <v>47336594280</v>
      </c>
      <c r="W18" s="106">
        <f t="shared" si="2"/>
        <v>1.0488097161481125E-2</v>
      </c>
    </row>
    <row r="19" spans="1:23" ht="21.75" customHeight="1" x14ac:dyDescent="0.2">
      <c r="A19" s="127" t="s">
        <v>25</v>
      </c>
      <c r="B19" s="127"/>
      <c r="D19" s="27">
        <v>5614650098</v>
      </c>
      <c r="E19" s="22"/>
      <c r="F19" s="27">
        <v>-21597550366</v>
      </c>
      <c r="G19" s="22"/>
      <c r="H19" s="27">
        <v>0</v>
      </c>
      <c r="I19" s="22"/>
      <c r="J19" s="27">
        <f t="shared" si="0"/>
        <v>-15982900268</v>
      </c>
      <c r="L19" s="106">
        <f t="shared" si="1"/>
        <v>-1.3440591127754682E-2</v>
      </c>
      <c r="N19" s="27">
        <v>5614650098</v>
      </c>
      <c r="O19" s="22"/>
      <c r="P19" s="135">
        <v>-8003054458</v>
      </c>
      <c r="Q19" s="135"/>
      <c r="R19" s="22"/>
      <c r="S19" s="27">
        <v>0</v>
      </c>
      <c r="T19" s="22"/>
      <c r="U19" s="27">
        <v>-2388404360</v>
      </c>
      <c r="W19" s="106">
        <f t="shared" si="2"/>
        <v>-5.2918502840346604E-4</v>
      </c>
    </row>
    <row r="20" spans="1:23" ht="21.75" customHeight="1" x14ac:dyDescent="0.2">
      <c r="A20" s="127" t="s">
        <v>58</v>
      </c>
      <c r="B20" s="127"/>
      <c r="D20" s="27">
        <v>4335486058</v>
      </c>
      <c r="E20" s="22"/>
      <c r="F20" s="27">
        <v>-1573240274</v>
      </c>
      <c r="G20" s="22"/>
      <c r="H20" s="27">
        <v>0</v>
      </c>
      <c r="I20" s="22"/>
      <c r="J20" s="27">
        <f t="shared" si="0"/>
        <v>2762245784</v>
      </c>
      <c r="L20" s="106">
        <f t="shared" si="1"/>
        <v>2.3228710405857971E-3</v>
      </c>
      <c r="N20" s="27">
        <v>4335486058</v>
      </c>
      <c r="O20" s="22"/>
      <c r="P20" s="135">
        <v>10797089737</v>
      </c>
      <c r="Q20" s="135"/>
      <c r="R20" s="22"/>
      <c r="S20" s="27">
        <v>0</v>
      </c>
      <c r="T20" s="22"/>
      <c r="U20" s="27">
        <v>15132575795</v>
      </c>
      <c r="W20" s="106">
        <f t="shared" si="2"/>
        <v>3.3528378552678062E-3</v>
      </c>
    </row>
    <row r="21" spans="1:23" ht="21.75" customHeight="1" x14ac:dyDescent="0.2">
      <c r="A21" s="127" t="s">
        <v>19</v>
      </c>
      <c r="B21" s="127"/>
      <c r="D21" s="27">
        <v>263623970</v>
      </c>
      <c r="E21" s="22"/>
      <c r="F21" s="27">
        <v>-1263159710</v>
      </c>
      <c r="G21" s="22"/>
      <c r="H21" s="27">
        <v>0</v>
      </c>
      <c r="I21" s="22"/>
      <c r="J21" s="27">
        <f t="shared" ref="J21:J53" si="3">D21+F21+H21</f>
        <v>-999535740</v>
      </c>
      <c r="L21" s="106">
        <f t="shared" si="1"/>
        <v>-8.4054526860904955E-4</v>
      </c>
      <c r="N21" s="27">
        <v>263623970</v>
      </c>
      <c r="O21" s="22"/>
      <c r="P21" s="135">
        <v>-354017129</v>
      </c>
      <c r="Q21" s="135"/>
      <c r="R21" s="22"/>
      <c r="S21" s="27">
        <v>0</v>
      </c>
      <c r="T21" s="22"/>
      <c r="U21" s="27">
        <v>-90393159</v>
      </c>
      <c r="W21" s="106">
        <f t="shared" si="2"/>
        <v>-2.0027892769754455E-5</v>
      </c>
    </row>
    <row r="22" spans="1:23" ht="21.75" customHeight="1" x14ac:dyDescent="0.2">
      <c r="A22" s="127" t="s">
        <v>40</v>
      </c>
      <c r="B22" s="127"/>
      <c r="D22" s="27">
        <v>0</v>
      </c>
      <c r="E22" s="22"/>
      <c r="F22" s="27">
        <v>-5894083800</v>
      </c>
      <c r="G22" s="22"/>
      <c r="H22" s="27">
        <v>0</v>
      </c>
      <c r="I22" s="22"/>
      <c r="J22" s="27">
        <f t="shared" si="3"/>
        <v>-5894083800</v>
      </c>
      <c r="L22" s="106">
        <f t="shared" si="1"/>
        <v>-4.9565453766318027E-3</v>
      </c>
      <c r="N22" s="27">
        <v>0</v>
      </c>
      <c r="O22" s="22"/>
      <c r="P22" s="135">
        <v>580477949</v>
      </c>
      <c r="Q22" s="135"/>
      <c r="R22" s="22"/>
      <c r="S22" s="27">
        <v>0</v>
      </c>
      <c r="T22" s="22"/>
      <c r="U22" s="27">
        <v>580477949</v>
      </c>
      <c r="W22" s="106">
        <f t="shared" si="2"/>
        <v>1.2861316327908171E-4</v>
      </c>
    </row>
    <row r="23" spans="1:23" ht="21.75" customHeight="1" x14ac:dyDescent="0.2">
      <c r="A23" s="127" t="s">
        <v>62</v>
      </c>
      <c r="B23" s="127"/>
      <c r="D23" s="27">
        <v>0</v>
      </c>
      <c r="E23" s="22"/>
      <c r="F23" s="27">
        <v>-10356271229</v>
      </c>
      <c r="G23" s="22"/>
      <c r="H23" s="27">
        <v>0</v>
      </c>
      <c r="I23" s="22"/>
      <c r="J23" s="27">
        <f t="shared" si="3"/>
        <v>-10356271229</v>
      </c>
      <c r="L23" s="106">
        <f t="shared" si="1"/>
        <v>-8.7089580028103606E-3</v>
      </c>
      <c r="N23" s="27">
        <v>0</v>
      </c>
      <c r="O23" s="22"/>
      <c r="P23" s="135">
        <v>43818062192</v>
      </c>
      <c r="Q23" s="135"/>
      <c r="R23" s="22"/>
      <c r="S23" s="27">
        <v>0</v>
      </c>
      <c r="T23" s="22"/>
      <c r="U23" s="27">
        <v>43818062192</v>
      </c>
      <c r="W23" s="106">
        <f t="shared" si="2"/>
        <v>9.708516226983592E-3</v>
      </c>
    </row>
    <row r="24" spans="1:23" ht="21.75" customHeight="1" x14ac:dyDescent="0.2">
      <c r="A24" s="127" t="s">
        <v>20</v>
      </c>
      <c r="B24" s="127"/>
      <c r="D24" s="27">
        <v>0</v>
      </c>
      <c r="E24" s="22"/>
      <c r="F24" s="27">
        <v>-23214053754</v>
      </c>
      <c r="G24" s="22"/>
      <c r="H24" s="27">
        <v>0</v>
      </c>
      <c r="I24" s="22"/>
      <c r="J24" s="27">
        <f t="shared" si="3"/>
        <v>-23214053754</v>
      </c>
      <c r="L24" s="106">
        <f t="shared" si="1"/>
        <v>-1.9521526111873543E-2</v>
      </c>
      <c r="N24" s="27">
        <v>0</v>
      </c>
      <c r="O24" s="22"/>
      <c r="P24" s="135">
        <v>27343476780</v>
      </c>
      <c r="Q24" s="135"/>
      <c r="R24" s="22"/>
      <c r="S24" s="27">
        <v>0</v>
      </c>
      <c r="T24" s="22"/>
      <c r="U24" s="27">
        <v>27343476780</v>
      </c>
      <c r="W24" s="106">
        <f t="shared" si="2"/>
        <v>6.0583370131152385E-3</v>
      </c>
    </row>
    <row r="25" spans="1:23" ht="21.75" customHeight="1" x14ac:dyDescent="0.2">
      <c r="A25" s="127" t="s">
        <v>23</v>
      </c>
      <c r="B25" s="127"/>
      <c r="D25" s="27">
        <v>0</v>
      </c>
      <c r="E25" s="22"/>
      <c r="F25" s="27">
        <v>-3390586590</v>
      </c>
      <c r="G25" s="22"/>
      <c r="H25" s="27">
        <v>0</v>
      </c>
      <c r="I25" s="22"/>
      <c r="J25" s="27">
        <f t="shared" si="3"/>
        <v>-3390586590</v>
      </c>
      <c r="L25" s="106">
        <f t="shared" si="1"/>
        <v>-2.8512652444361731E-3</v>
      </c>
      <c r="N25" s="27">
        <v>0</v>
      </c>
      <c r="O25" s="22"/>
      <c r="P25" s="135">
        <v>27523585260</v>
      </c>
      <c r="Q25" s="135"/>
      <c r="R25" s="22"/>
      <c r="S25" s="27">
        <v>0</v>
      </c>
      <c r="T25" s="22"/>
      <c r="U25" s="27">
        <v>27523585260</v>
      </c>
      <c r="W25" s="106">
        <f t="shared" si="2"/>
        <v>6.0982426139844755E-3</v>
      </c>
    </row>
    <row r="26" spans="1:23" ht="21.75" customHeight="1" x14ac:dyDescent="0.2">
      <c r="A26" s="127" t="s">
        <v>26</v>
      </c>
      <c r="B26" s="127"/>
      <c r="D26" s="27">
        <v>0</v>
      </c>
      <c r="E26" s="22"/>
      <c r="F26" s="27">
        <v>-3028424362</v>
      </c>
      <c r="G26" s="22"/>
      <c r="H26" s="27">
        <v>0</v>
      </c>
      <c r="I26" s="22"/>
      <c r="J26" s="27">
        <f t="shared" si="3"/>
        <v>-3028424362</v>
      </c>
      <c r="L26" s="106">
        <f t="shared" si="1"/>
        <v>-2.5467101044525727E-3</v>
      </c>
      <c r="N26" s="27">
        <v>0</v>
      </c>
      <c r="O26" s="22"/>
      <c r="P26" s="135">
        <v>-3166866619</v>
      </c>
      <c r="Q26" s="135"/>
      <c r="R26" s="22"/>
      <c r="S26" s="27">
        <v>0</v>
      </c>
      <c r="T26" s="22"/>
      <c r="U26" s="27">
        <v>-3166866619</v>
      </c>
      <c r="W26" s="106">
        <f t="shared" si="2"/>
        <v>-7.0166443747636737E-4</v>
      </c>
    </row>
    <row r="27" spans="1:23" ht="21.75" customHeight="1" x14ac:dyDescent="0.2">
      <c r="A27" s="127" t="s">
        <v>57</v>
      </c>
      <c r="B27" s="127"/>
      <c r="D27" s="27">
        <v>0</v>
      </c>
      <c r="E27" s="22"/>
      <c r="F27" s="27">
        <v>-5143927680</v>
      </c>
      <c r="G27" s="22"/>
      <c r="H27" s="27">
        <v>0</v>
      </c>
      <c r="I27" s="22"/>
      <c r="J27" s="27">
        <f t="shared" si="3"/>
        <v>-5143927680</v>
      </c>
      <c r="L27" s="106">
        <f t="shared" si="1"/>
        <v>-4.3257123286968456E-3</v>
      </c>
      <c r="N27" s="27">
        <v>0</v>
      </c>
      <c r="O27" s="22"/>
      <c r="P27" s="135">
        <v>-238144800</v>
      </c>
      <c r="Q27" s="135"/>
      <c r="R27" s="22"/>
      <c r="S27" s="27">
        <v>0</v>
      </c>
      <c r="T27" s="22"/>
      <c r="U27" s="27">
        <v>-238144800</v>
      </c>
      <c r="W27" s="106">
        <f t="shared" si="2"/>
        <v>-5.2764374769495783E-5</v>
      </c>
    </row>
    <row r="28" spans="1:23" ht="21.75" customHeight="1" x14ac:dyDescent="0.2">
      <c r="A28" s="127" t="s">
        <v>32</v>
      </c>
      <c r="B28" s="127"/>
      <c r="D28" s="27">
        <v>0</v>
      </c>
      <c r="E28" s="22"/>
      <c r="F28" s="27">
        <v>904950239</v>
      </c>
      <c r="G28" s="22"/>
      <c r="H28" s="27">
        <v>0</v>
      </c>
      <c r="I28" s="22"/>
      <c r="J28" s="27">
        <f t="shared" si="3"/>
        <v>904950239</v>
      </c>
      <c r="L28" s="106">
        <f t="shared" si="1"/>
        <v>7.6100494587425015E-4</v>
      </c>
      <c r="N28" s="27">
        <v>0</v>
      </c>
      <c r="O28" s="22"/>
      <c r="P28" s="135">
        <v>6310837200</v>
      </c>
      <c r="Q28" s="135"/>
      <c r="R28" s="22"/>
      <c r="S28" s="27">
        <v>0</v>
      </c>
      <c r="T28" s="22"/>
      <c r="U28" s="27">
        <v>6310837200</v>
      </c>
      <c r="W28" s="106">
        <f t="shared" si="2"/>
        <v>1.3982559313916382E-3</v>
      </c>
    </row>
    <row r="29" spans="1:23" ht="21.75" customHeight="1" x14ac:dyDescent="0.2">
      <c r="A29" s="127" t="s">
        <v>24</v>
      </c>
      <c r="B29" s="127"/>
      <c r="D29" s="27">
        <v>0</v>
      </c>
      <c r="E29" s="22"/>
      <c r="F29" s="27">
        <v>-5734568875</v>
      </c>
      <c r="G29" s="22"/>
      <c r="H29" s="27">
        <v>0</v>
      </c>
      <c r="I29" s="22"/>
      <c r="J29" s="27">
        <f t="shared" si="3"/>
        <v>-5734568875</v>
      </c>
      <c r="L29" s="106">
        <f t="shared" si="1"/>
        <v>-4.8224035844821019E-3</v>
      </c>
      <c r="N29" s="27">
        <v>0</v>
      </c>
      <c r="O29" s="22"/>
      <c r="P29" s="135">
        <v>22774430679</v>
      </c>
      <c r="Q29" s="135"/>
      <c r="R29" s="22"/>
      <c r="S29" s="27">
        <v>0</v>
      </c>
      <c r="T29" s="22"/>
      <c r="U29" s="27">
        <v>22774430679</v>
      </c>
      <c r="W29" s="106">
        <f t="shared" si="2"/>
        <v>5.0459997258334357E-3</v>
      </c>
    </row>
    <row r="30" spans="1:23" ht="21.75" customHeight="1" x14ac:dyDescent="0.2">
      <c r="A30" s="127" t="s">
        <v>27</v>
      </c>
      <c r="B30" s="127"/>
      <c r="D30" s="27">
        <v>0</v>
      </c>
      <c r="E30" s="22"/>
      <c r="F30" s="27">
        <v>-6148609150</v>
      </c>
      <c r="G30" s="22"/>
      <c r="H30" s="27">
        <v>0</v>
      </c>
      <c r="I30" s="22"/>
      <c r="J30" s="27">
        <f t="shared" si="3"/>
        <v>-6148609150</v>
      </c>
      <c r="L30" s="106">
        <f t="shared" si="1"/>
        <v>-5.1705848252697898E-3</v>
      </c>
      <c r="N30" s="27">
        <v>0</v>
      </c>
      <c r="O30" s="22"/>
      <c r="P30" s="135">
        <v>1464232351</v>
      </c>
      <c r="Q30" s="135"/>
      <c r="R30" s="22"/>
      <c r="S30" s="27">
        <v>0</v>
      </c>
      <c r="T30" s="22"/>
      <c r="U30" s="27">
        <v>1464232351</v>
      </c>
      <c r="W30" s="106">
        <f t="shared" si="2"/>
        <v>3.2442154738538862E-4</v>
      </c>
    </row>
    <row r="31" spans="1:23" ht="21.75" customHeight="1" x14ac:dyDescent="0.2">
      <c r="A31" s="127" t="s">
        <v>30</v>
      </c>
      <c r="B31" s="127"/>
      <c r="D31" s="27">
        <v>0</v>
      </c>
      <c r="E31" s="22"/>
      <c r="F31" s="27">
        <v>395463726</v>
      </c>
      <c r="G31" s="22"/>
      <c r="H31" s="27">
        <v>0</v>
      </c>
      <c r="I31" s="22"/>
      <c r="J31" s="27">
        <f t="shared" si="3"/>
        <v>395463726</v>
      </c>
      <c r="L31" s="106">
        <f t="shared" si="1"/>
        <v>3.3255955789615442E-4</v>
      </c>
      <c r="N31" s="27">
        <v>0</v>
      </c>
      <c r="O31" s="22"/>
      <c r="P31" s="135">
        <v>-1288579833</v>
      </c>
      <c r="Q31" s="135"/>
      <c r="R31" s="22"/>
      <c r="S31" s="27">
        <v>0</v>
      </c>
      <c r="T31" s="22"/>
      <c r="U31" s="27">
        <v>-1288579833</v>
      </c>
      <c r="W31" s="106">
        <f t="shared" si="2"/>
        <v>-2.8550322840904482E-4</v>
      </c>
    </row>
    <row r="32" spans="1:23" ht="21.75" customHeight="1" x14ac:dyDescent="0.2">
      <c r="A32" s="127" t="s">
        <v>41</v>
      </c>
      <c r="B32" s="127"/>
      <c r="D32" s="27">
        <v>0</v>
      </c>
      <c r="E32" s="22"/>
      <c r="F32" s="27">
        <v>0</v>
      </c>
      <c r="G32" s="22"/>
      <c r="H32" s="27">
        <v>0</v>
      </c>
      <c r="I32" s="22"/>
      <c r="J32" s="27">
        <f t="shared" si="3"/>
        <v>0</v>
      </c>
      <c r="L32" s="106">
        <f t="shared" si="1"/>
        <v>0</v>
      </c>
      <c r="N32" s="27">
        <v>0</v>
      </c>
      <c r="O32" s="22"/>
      <c r="P32" s="135">
        <v>0</v>
      </c>
      <c r="Q32" s="135"/>
      <c r="R32" s="22"/>
      <c r="S32" s="27">
        <v>0</v>
      </c>
      <c r="T32" s="22"/>
      <c r="U32" s="27">
        <v>0</v>
      </c>
      <c r="W32" s="106">
        <f t="shared" si="2"/>
        <v>0</v>
      </c>
    </row>
    <row r="33" spans="1:23" ht="21.75" customHeight="1" x14ac:dyDescent="0.2">
      <c r="A33" s="127" t="s">
        <v>42</v>
      </c>
      <c r="B33" s="127"/>
      <c r="D33" s="27">
        <v>0</v>
      </c>
      <c r="E33" s="22"/>
      <c r="F33" s="27">
        <v>0</v>
      </c>
      <c r="G33" s="22"/>
      <c r="H33" s="27">
        <v>0</v>
      </c>
      <c r="I33" s="22"/>
      <c r="J33" s="27">
        <f t="shared" si="3"/>
        <v>0</v>
      </c>
      <c r="L33" s="106">
        <f t="shared" si="1"/>
        <v>0</v>
      </c>
      <c r="N33" s="27">
        <v>0</v>
      </c>
      <c r="O33" s="22"/>
      <c r="P33" s="135">
        <v>0</v>
      </c>
      <c r="Q33" s="135"/>
      <c r="R33" s="22"/>
      <c r="S33" s="27">
        <v>0</v>
      </c>
      <c r="T33" s="22"/>
      <c r="U33" s="27">
        <v>0</v>
      </c>
      <c r="W33" s="106">
        <f t="shared" si="2"/>
        <v>0</v>
      </c>
    </row>
    <row r="34" spans="1:23" ht="21.75" customHeight="1" x14ac:dyDescent="0.2">
      <c r="A34" s="127" t="s">
        <v>43</v>
      </c>
      <c r="B34" s="127"/>
      <c r="D34" s="27">
        <v>0</v>
      </c>
      <c r="E34" s="22"/>
      <c r="F34" s="27">
        <v>0</v>
      </c>
      <c r="G34" s="22"/>
      <c r="H34" s="27">
        <v>0</v>
      </c>
      <c r="I34" s="22"/>
      <c r="J34" s="27">
        <f t="shared" si="3"/>
        <v>0</v>
      </c>
      <c r="L34" s="106">
        <f t="shared" si="1"/>
        <v>0</v>
      </c>
      <c r="N34" s="27">
        <v>0</v>
      </c>
      <c r="O34" s="22"/>
      <c r="P34" s="135">
        <v>0</v>
      </c>
      <c r="Q34" s="135"/>
      <c r="R34" s="22"/>
      <c r="S34" s="27">
        <v>0</v>
      </c>
      <c r="T34" s="22"/>
      <c r="U34" s="27">
        <v>0</v>
      </c>
      <c r="W34" s="106">
        <f t="shared" si="2"/>
        <v>0</v>
      </c>
    </row>
    <row r="35" spans="1:23" ht="21.75" customHeight="1" x14ac:dyDescent="0.2">
      <c r="A35" s="127" t="s">
        <v>44</v>
      </c>
      <c r="B35" s="127"/>
      <c r="D35" s="27">
        <v>0</v>
      </c>
      <c r="E35" s="22"/>
      <c r="F35" s="27">
        <v>0</v>
      </c>
      <c r="G35" s="22"/>
      <c r="H35" s="27">
        <v>0</v>
      </c>
      <c r="I35" s="22"/>
      <c r="J35" s="27">
        <f t="shared" si="3"/>
        <v>0</v>
      </c>
      <c r="L35" s="106">
        <f t="shared" si="1"/>
        <v>0</v>
      </c>
      <c r="N35" s="27">
        <v>0</v>
      </c>
      <c r="O35" s="22"/>
      <c r="P35" s="135">
        <v>0</v>
      </c>
      <c r="Q35" s="135"/>
      <c r="R35" s="22"/>
      <c r="S35" s="27">
        <v>0</v>
      </c>
      <c r="T35" s="22"/>
      <c r="U35" s="27">
        <v>0</v>
      </c>
      <c r="W35" s="106">
        <f t="shared" si="2"/>
        <v>0</v>
      </c>
    </row>
    <row r="36" spans="1:23" ht="21.75" customHeight="1" x14ac:dyDescent="0.2">
      <c r="A36" s="127" t="s">
        <v>45</v>
      </c>
      <c r="B36" s="127"/>
      <c r="D36" s="27">
        <v>0</v>
      </c>
      <c r="E36" s="22"/>
      <c r="F36" s="27">
        <v>0</v>
      </c>
      <c r="G36" s="22"/>
      <c r="H36" s="27">
        <v>0</v>
      </c>
      <c r="I36" s="22"/>
      <c r="J36" s="27">
        <f t="shared" si="3"/>
        <v>0</v>
      </c>
      <c r="L36" s="106">
        <f t="shared" si="1"/>
        <v>0</v>
      </c>
      <c r="N36" s="27">
        <v>0</v>
      </c>
      <c r="O36" s="22"/>
      <c r="P36" s="135">
        <v>0</v>
      </c>
      <c r="Q36" s="135"/>
      <c r="R36" s="22"/>
      <c r="S36" s="27">
        <v>0</v>
      </c>
      <c r="T36" s="22"/>
      <c r="U36" s="27">
        <v>0</v>
      </c>
      <c r="W36" s="106">
        <f t="shared" si="2"/>
        <v>0</v>
      </c>
    </row>
    <row r="37" spans="1:23" ht="21.75" customHeight="1" x14ac:dyDescent="0.2">
      <c r="A37" s="127" t="s">
        <v>46</v>
      </c>
      <c r="B37" s="127"/>
      <c r="D37" s="27">
        <v>0</v>
      </c>
      <c r="E37" s="22"/>
      <c r="F37" s="27">
        <v>0</v>
      </c>
      <c r="G37" s="22"/>
      <c r="H37" s="27">
        <v>0</v>
      </c>
      <c r="I37" s="22"/>
      <c r="J37" s="27">
        <f t="shared" si="3"/>
        <v>0</v>
      </c>
      <c r="L37" s="106">
        <f t="shared" si="1"/>
        <v>0</v>
      </c>
      <c r="N37" s="27">
        <v>0</v>
      </c>
      <c r="O37" s="22"/>
      <c r="P37" s="135">
        <v>0</v>
      </c>
      <c r="Q37" s="135"/>
      <c r="R37" s="22"/>
      <c r="S37" s="27">
        <v>0</v>
      </c>
      <c r="T37" s="22"/>
      <c r="U37" s="27">
        <v>0</v>
      </c>
      <c r="W37" s="106">
        <f t="shared" si="2"/>
        <v>0</v>
      </c>
    </row>
    <row r="38" spans="1:23" ht="21.75" customHeight="1" x14ac:dyDescent="0.2">
      <c r="A38" s="127" t="s">
        <v>33</v>
      </c>
      <c r="B38" s="127"/>
      <c r="D38" s="27">
        <v>0</v>
      </c>
      <c r="E38" s="22"/>
      <c r="F38" s="27">
        <v>0</v>
      </c>
      <c r="G38" s="22"/>
      <c r="H38" s="27">
        <v>0</v>
      </c>
      <c r="I38" s="22"/>
      <c r="J38" s="27">
        <f t="shared" si="3"/>
        <v>0</v>
      </c>
      <c r="L38" s="106">
        <f t="shared" si="1"/>
        <v>0</v>
      </c>
      <c r="N38" s="27">
        <v>0</v>
      </c>
      <c r="O38" s="22"/>
      <c r="P38" s="135">
        <v>0</v>
      </c>
      <c r="Q38" s="135"/>
      <c r="R38" s="22"/>
      <c r="S38" s="27">
        <v>0</v>
      </c>
      <c r="T38" s="22"/>
      <c r="U38" s="27">
        <v>0</v>
      </c>
      <c r="W38" s="106">
        <f t="shared" si="2"/>
        <v>0</v>
      </c>
    </row>
    <row r="39" spans="1:23" ht="21.75" customHeight="1" x14ac:dyDescent="0.2">
      <c r="A39" s="127" t="s">
        <v>47</v>
      </c>
      <c r="B39" s="127"/>
      <c r="D39" s="27">
        <v>0</v>
      </c>
      <c r="E39" s="22"/>
      <c r="F39" s="27">
        <v>0</v>
      </c>
      <c r="G39" s="22"/>
      <c r="H39" s="27">
        <v>0</v>
      </c>
      <c r="I39" s="22"/>
      <c r="J39" s="27">
        <f t="shared" si="3"/>
        <v>0</v>
      </c>
      <c r="L39" s="106">
        <f t="shared" si="1"/>
        <v>0</v>
      </c>
      <c r="N39" s="27">
        <v>0</v>
      </c>
      <c r="O39" s="22"/>
      <c r="P39" s="135">
        <v>0</v>
      </c>
      <c r="Q39" s="135"/>
      <c r="R39" s="22"/>
      <c r="S39" s="27">
        <v>0</v>
      </c>
      <c r="T39" s="22"/>
      <c r="U39" s="27">
        <v>0</v>
      </c>
      <c r="W39" s="106">
        <f t="shared" si="2"/>
        <v>0</v>
      </c>
    </row>
    <row r="40" spans="1:23" ht="21.75" customHeight="1" x14ac:dyDescent="0.2">
      <c r="A40" s="127" t="s">
        <v>48</v>
      </c>
      <c r="B40" s="127"/>
      <c r="D40" s="27">
        <v>0</v>
      </c>
      <c r="E40" s="22"/>
      <c r="F40" s="27">
        <v>0</v>
      </c>
      <c r="G40" s="22"/>
      <c r="H40" s="27">
        <v>0</v>
      </c>
      <c r="I40" s="22"/>
      <c r="J40" s="27">
        <f t="shared" si="3"/>
        <v>0</v>
      </c>
      <c r="L40" s="106">
        <f t="shared" si="1"/>
        <v>0</v>
      </c>
      <c r="N40" s="27">
        <v>0</v>
      </c>
      <c r="O40" s="22"/>
      <c r="P40" s="135">
        <v>0</v>
      </c>
      <c r="Q40" s="135"/>
      <c r="R40" s="22"/>
      <c r="S40" s="27">
        <v>0</v>
      </c>
      <c r="T40" s="22"/>
      <c r="U40" s="27">
        <v>0</v>
      </c>
      <c r="W40" s="106">
        <f t="shared" si="2"/>
        <v>0</v>
      </c>
    </row>
    <row r="41" spans="1:23" ht="21.75" customHeight="1" x14ac:dyDescent="0.2">
      <c r="A41" s="127" t="s">
        <v>49</v>
      </c>
      <c r="B41" s="127"/>
      <c r="D41" s="27">
        <v>0</v>
      </c>
      <c r="E41" s="22"/>
      <c r="F41" s="27">
        <v>0</v>
      </c>
      <c r="G41" s="22"/>
      <c r="H41" s="27">
        <v>0</v>
      </c>
      <c r="I41" s="22"/>
      <c r="J41" s="27">
        <f t="shared" si="3"/>
        <v>0</v>
      </c>
      <c r="L41" s="106">
        <f t="shared" si="1"/>
        <v>0</v>
      </c>
      <c r="N41" s="27">
        <v>0</v>
      </c>
      <c r="O41" s="22"/>
      <c r="P41" s="135">
        <v>0</v>
      </c>
      <c r="Q41" s="135"/>
      <c r="R41" s="22"/>
      <c r="S41" s="27">
        <v>0</v>
      </c>
      <c r="T41" s="22"/>
      <c r="U41" s="27">
        <v>0</v>
      </c>
      <c r="W41" s="106">
        <f t="shared" si="2"/>
        <v>0</v>
      </c>
    </row>
    <row r="42" spans="1:23" ht="21.75" customHeight="1" x14ac:dyDescent="0.2">
      <c r="A42" s="127" t="s">
        <v>50</v>
      </c>
      <c r="B42" s="127"/>
      <c r="D42" s="27">
        <v>0</v>
      </c>
      <c r="E42" s="22"/>
      <c r="F42" s="27">
        <v>0</v>
      </c>
      <c r="G42" s="22"/>
      <c r="H42" s="27">
        <v>0</v>
      </c>
      <c r="I42" s="22"/>
      <c r="J42" s="27">
        <f t="shared" si="3"/>
        <v>0</v>
      </c>
      <c r="L42" s="106">
        <f t="shared" si="1"/>
        <v>0</v>
      </c>
      <c r="N42" s="27">
        <v>0</v>
      </c>
      <c r="O42" s="22"/>
      <c r="P42" s="135">
        <v>0</v>
      </c>
      <c r="Q42" s="135"/>
      <c r="R42" s="22"/>
      <c r="S42" s="27">
        <v>0</v>
      </c>
      <c r="T42" s="22"/>
      <c r="U42" s="27">
        <v>0</v>
      </c>
      <c r="W42" s="106">
        <f t="shared" si="2"/>
        <v>0</v>
      </c>
    </row>
    <row r="43" spans="1:23" ht="21.75" customHeight="1" x14ac:dyDescent="0.2">
      <c r="A43" s="127" t="s">
        <v>51</v>
      </c>
      <c r="B43" s="127"/>
      <c r="D43" s="27">
        <v>0</v>
      </c>
      <c r="E43" s="22"/>
      <c r="F43" s="27">
        <v>0</v>
      </c>
      <c r="G43" s="22"/>
      <c r="H43" s="27">
        <v>0</v>
      </c>
      <c r="I43" s="22"/>
      <c r="J43" s="27">
        <f t="shared" si="3"/>
        <v>0</v>
      </c>
      <c r="L43" s="106">
        <f t="shared" si="1"/>
        <v>0</v>
      </c>
      <c r="N43" s="27">
        <v>0</v>
      </c>
      <c r="O43" s="22"/>
      <c r="P43" s="135">
        <v>0</v>
      </c>
      <c r="Q43" s="135"/>
      <c r="R43" s="22"/>
      <c r="S43" s="27">
        <v>0</v>
      </c>
      <c r="T43" s="22"/>
      <c r="U43" s="27">
        <v>0</v>
      </c>
      <c r="W43" s="106">
        <f t="shared" si="2"/>
        <v>0</v>
      </c>
    </row>
    <row r="44" spans="1:23" ht="21.75" customHeight="1" x14ac:dyDescent="0.2">
      <c r="A44" s="127" t="s">
        <v>52</v>
      </c>
      <c r="B44" s="127"/>
      <c r="D44" s="27">
        <v>0</v>
      </c>
      <c r="E44" s="22"/>
      <c r="F44" s="27">
        <v>0</v>
      </c>
      <c r="G44" s="22"/>
      <c r="H44" s="27">
        <v>0</v>
      </c>
      <c r="I44" s="22"/>
      <c r="J44" s="27">
        <f t="shared" si="3"/>
        <v>0</v>
      </c>
      <c r="L44" s="106">
        <f t="shared" si="1"/>
        <v>0</v>
      </c>
      <c r="N44" s="27">
        <v>0</v>
      </c>
      <c r="O44" s="22"/>
      <c r="P44" s="135">
        <v>0</v>
      </c>
      <c r="Q44" s="135"/>
      <c r="R44" s="22"/>
      <c r="S44" s="27">
        <v>0</v>
      </c>
      <c r="T44" s="22"/>
      <c r="U44" s="27">
        <v>0</v>
      </c>
      <c r="W44" s="106">
        <f t="shared" si="2"/>
        <v>0</v>
      </c>
    </row>
    <row r="45" spans="1:23" ht="21.75" customHeight="1" x14ac:dyDescent="0.2">
      <c r="A45" s="127" t="s">
        <v>55</v>
      </c>
      <c r="B45" s="127"/>
      <c r="D45" s="27">
        <v>0</v>
      </c>
      <c r="E45" s="22"/>
      <c r="F45" s="27">
        <v>0</v>
      </c>
      <c r="G45" s="22"/>
      <c r="H45" s="27">
        <v>0</v>
      </c>
      <c r="I45" s="22"/>
      <c r="J45" s="27">
        <f t="shared" si="3"/>
        <v>0</v>
      </c>
      <c r="L45" s="106">
        <f t="shared" si="1"/>
        <v>0</v>
      </c>
      <c r="N45" s="27">
        <v>0</v>
      </c>
      <c r="O45" s="22"/>
      <c r="P45" s="135">
        <v>0</v>
      </c>
      <c r="Q45" s="135"/>
      <c r="R45" s="22"/>
      <c r="S45" s="27">
        <v>0</v>
      </c>
      <c r="T45" s="22"/>
      <c r="U45" s="27">
        <v>0</v>
      </c>
      <c r="W45" s="106">
        <f t="shared" si="2"/>
        <v>0</v>
      </c>
    </row>
    <row r="46" spans="1:23" ht="21.75" customHeight="1" x14ac:dyDescent="0.2">
      <c r="A46" s="127" t="s">
        <v>35</v>
      </c>
      <c r="B46" s="127"/>
      <c r="D46" s="27">
        <v>0</v>
      </c>
      <c r="E46" s="22"/>
      <c r="F46" s="27">
        <v>0</v>
      </c>
      <c r="G46" s="22"/>
      <c r="H46" s="27">
        <v>0</v>
      </c>
      <c r="I46" s="22"/>
      <c r="J46" s="27">
        <f t="shared" si="3"/>
        <v>0</v>
      </c>
      <c r="L46" s="106">
        <f t="shared" si="1"/>
        <v>0</v>
      </c>
      <c r="N46" s="27">
        <v>0</v>
      </c>
      <c r="O46" s="22"/>
      <c r="P46" s="135">
        <v>0</v>
      </c>
      <c r="Q46" s="135"/>
      <c r="R46" s="22"/>
      <c r="S46" s="27">
        <v>0</v>
      </c>
      <c r="T46" s="22"/>
      <c r="U46" s="27">
        <v>0</v>
      </c>
      <c r="W46" s="106">
        <f t="shared" si="2"/>
        <v>0</v>
      </c>
    </row>
    <row r="47" spans="1:23" ht="21.75" customHeight="1" x14ac:dyDescent="0.2">
      <c r="A47" s="127" t="s">
        <v>36</v>
      </c>
      <c r="B47" s="127"/>
      <c r="D47" s="27">
        <v>0</v>
      </c>
      <c r="E47" s="22"/>
      <c r="F47" s="27">
        <v>0</v>
      </c>
      <c r="G47" s="22"/>
      <c r="H47" s="27">
        <v>0</v>
      </c>
      <c r="I47" s="22"/>
      <c r="J47" s="27">
        <f t="shared" si="3"/>
        <v>0</v>
      </c>
      <c r="L47" s="106">
        <f t="shared" si="1"/>
        <v>0</v>
      </c>
      <c r="N47" s="27">
        <v>0</v>
      </c>
      <c r="O47" s="22"/>
      <c r="P47" s="135">
        <v>0</v>
      </c>
      <c r="Q47" s="135"/>
      <c r="R47" s="22"/>
      <c r="S47" s="27">
        <v>0</v>
      </c>
      <c r="T47" s="22"/>
      <c r="U47" s="27">
        <v>0</v>
      </c>
      <c r="W47" s="106">
        <f t="shared" si="2"/>
        <v>0</v>
      </c>
    </row>
    <row r="48" spans="1:23" ht="21.75" customHeight="1" x14ac:dyDescent="0.2">
      <c r="A48" s="127" t="s">
        <v>37</v>
      </c>
      <c r="B48" s="127"/>
      <c r="D48" s="27">
        <v>0</v>
      </c>
      <c r="E48" s="22"/>
      <c r="F48" s="27">
        <v>0</v>
      </c>
      <c r="G48" s="22"/>
      <c r="H48" s="27">
        <v>0</v>
      </c>
      <c r="I48" s="22"/>
      <c r="J48" s="27">
        <f t="shared" si="3"/>
        <v>0</v>
      </c>
      <c r="L48" s="106">
        <f t="shared" si="1"/>
        <v>0</v>
      </c>
      <c r="N48" s="27">
        <v>0</v>
      </c>
      <c r="O48" s="22"/>
      <c r="P48" s="135">
        <v>0</v>
      </c>
      <c r="Q48" s="135"/>
      <c r="R48" s="22"/>
      <c r="S48" s="27">
        <v>0</v>
      </c>
      <c r="T48" s="22"/>
      <c r="U48" s="27">
        <v>0</v>
      </c>
      <c r="W48" s="106">
        <f t="shared" si="2"/>
        <v>0</v>
      </c>
    </row>
    <row r="49" spans="1:23" ht="21.75" customHeight="1" x14ac:dyDescent="0.2">
      <c r="A49" s="127" t="s">
        <v>53</v>
      </c>
      <c r="B49" s="127"/>
      <c r="D49" s="27">
        <v>0</v>
      </c>
      <c r="E49" s="22"/>
      <c r="F49" s="27">
        <v>0</v>
      </c>
      <c r="G49" s="22"/>
      <c r="H49" s="27">
        <v>0</v>
      </c>
      <c r="I49" s="22"/>
      <c r="J49" s="27">
        <f t="shared" si="3"/>
        <v>0</v>
      </c>
      <c r="L49" s="106">
        <f t="shared" si="1"/>
        <v>0</v>
      </c>
      <c r="N49" s="27">
        <v>0</v>
      </c>
      <c r="O49" s="22"/>
      <c r="P49" s="135">
        <v>0</v>
      </c>
      <c r="Q49" s="135"/>
      <c r="R49" s="22"/>
      <c r="S49" s="27">
        <v>0</v>
      </c>
      <c r="T49" s="22"/>
      <c r="U49" s="27">
        <v>0</v>
      </c>
      <c r="W49" s="106">
        <f t="shared" si="2"/>
        <v>0</v>
      </c>
    </row>
    <row r="50" spans="1:23" ht="21.75" customHeight="1" x14ac:dyDescent="0.2">
      <c r="A50" s="127" t="s">
        <v>34</v>
      </c>
      <c r="B50" s="127"/>
      <c r="D50" s="27">
        <v>0</v>
      </c>
      <c r="E50" s="22"/>
      <c r="F50" s="27">
        <v>0</v>
      </c>
      <c r="G50" s="22"/>
      <c r="H50" s="27">
        <v>0</v>
      </c>
      <c r="I50" s="22"/>
      <c r="J50" s="27">
        <f t="shared" si="3"/>
        <v>0</v>
      </c>
      <c r="L50" s="106">
        <f t="shared" si="1"/>
        <v>0</v>
      </c>
      <c r="N50" s="27">
        <v>0</v>
      </c>
      <c r="O50" s="22"/>
      <c r="P50" s="135">
        <v>0</v>
      </c>
      <c r="Q50" s="135"/>
      <c r="R50" s="22"/>
      <c r="S50" s="27">
        <v>0</v>
      </c>
      <c r="T50" s="22"/>
      <c r="U50" s="27">
        <v>0</v>
      </c>
      <c r="W50" s="106">
        <f t="shared" si="2"/>
        <v>0</v>
      </c>
    </row>
    <row r="51" spans="1:23" ht="21.75" customHeight="1" x14ac:dyDescent="0.2">
      <c r="A51" s="127" t="s">
        <v>54</v>
      </c>
      <c r="B51" s="127"/>
      <c r="D51" s="27">
        <v>0</v>
      </c>
      <c r="E51" s="22"/>
      <c r="F51" s="27">
        <v>0</v>
      </c>
      <c r="G51" s="22"/>
      <c r="H51" s="27">
        <v>0</v>
      </c>
      <c r="I51" s="22"/>
      <c r="J51" s="27">
        <f t="shared" si="3"/>
        <v>0</v>
      </c>
      <c r="L51" s="106">
        <f t="shared" si="1"/>
        <v>0</v>
      </c>
      <c r="N51" s="27">
        <v>0</v>
      </c>
      <c r="O51" s="22"/>
      <c r="P51" s="135">
        <v>0</v>
      </c>
      <c r="Q51" s="135"/>
      <c r="R51" s="22"/>
      <c r="S51" s="27">
        <v>0</v>
      </c>
      <c r="T51" s="22"/>
      <c r="U51" s="27">
        <v>0</v>
      </c>
      <c r="W51" s="106">
        <f t="shared" si="2"/>
        <v>0</v>
      </c>
    </row>
    <row r="52" spans="1:23" ht="21.75" customHeight="1" x14ac:dyDescent="0.2">
      <c r="A52" s="127" t="s">
        <v>56</v>
      </c>
      <c r="B52" s="127"/>
      <c r="D52" s="27">
        <v>0</v>
      </c>
      <c r="E52" s="22"/>
      <c r="F52" s="27">
        <v>0</v>
      </c>
      <c r="G52" s="22"/>
      <c r="H52" s="27">
        <v>0</v>
      </c>
      <c r="I52" s="22"/>
      <c r="J52" s="27">
        <f t="shared" si="3"/>
        <v>0</v>
      </c>
      <c r="L52" s="106">
        <f t="shared" si="1"/>
        <v>0</v>
      </c>
      <c r="N52" s="27">
        <v>0</v>
      </c>
      <c r="O52" s="22"/>
      <c r="P52" s="135">
        <v>0</v>
      </c>
      <c r="Q52" s="135"/>
      <c r="R52" s="22"/>
      <c r="S52" s="27">
        <v>0</v>
      </c>
      <c r="T52" s="22"/>
      <c r="U52" s="27">
        <v>0</v>
      </c>
      <c r="W52" s="106">
        <f t="shared" si="2"/>
        <v>0</v>
      </c>
    </row>
    <row r="53" spans="1:23" ht="21.75" customHeight="1" x14ac:dyDescent="0.2">
      <c r="A53" s="127" t="s">
        <v>38</v>
      </c>
      <c r="B53" s="127"/>
      <c r="D53" s="27">
        <v>0</v>
      </c>
      <c r="E53" s="22"/>
      <c r="F53" s="27">
        <v>3801684050</v>
      </c>
      <c r="G53" s="22"/>
      <c r="H53" s="27">
        <v>0</v>
      </c>
      <c r="I53" s="22"/>
      <c r="J53" s="27">
        <f t="shared" si="3"/>
        <v>3801684050</v>
      </c>
      <c r="L53" s="106">
        <f t="shared" si="1"/>
        <v>3.1969717670865768E-3</v>
      </c>
      <c r="N53" s="27">
        <v>0</v>
      </c>
      <c r="O53" s="22"/>
      <c r="P53" s="135">
        <v>15884555841</v>
      </c>
      <c r="Q53" s="135"/>
      <c r="R53" s="22"/>
      <c r="S53" s="27">
        <v>0</v>
      </c>
      <c r="T53" s="22"/>
      <c r="U53" s="27">
        <v>15884555841</v>
      </c>
      <c r="W53" s="106">
        <f t="shared" si="2"/>
        <v>3.5194497525938306E-3</v>
      </c>
    </row>
    <row r="54" spans="1:23" ht="21.75" customHeight="1" x14ac:dyDescent="0.2">
      <c r="A54" s="127" t="s">
        <v>31</v>
      </c>
      <c r="B54" s="127"/>
      <c r="D54" s="27">
        <v>0</v>
      </c>
      <c r="E54" s="22"/>
      <c r="F54" s="27">
        <v>12063621752</v>
      </c>
      <c r="G54" s="22"/>
      <c r="H54" s="27">
        <v>0</v>
      </c>
      <c r="I54" s="22"/>
      <c r="J54" s="27">
        <f>D54+F54+H54</f>
        <v>12063621752</v>
      </c>
      <c r="L54" s="106">
        <f t="shared" si="1"/>
        <v>1.0144729978272525E-2</v>
      </c>
      <c r="N54" s="27">
        <v>0</v>
      </c>
      <c r="O54" s="22"/>
      <c r="P54" s="135">
        <v>19075601896</v>
      </c>
      <c r="Q54" s="135"/>
      <c r="R54" s="22"/>
      <c r="S54" s="27">
        <v>0</v>
      </c>
      <c r="T54" s="22"/>
      <c r="U54" s="27">
        <v>19075601896</v>
      </c>
      <c r="W54" s="106">
        <f t="shared" si="2"/>
        <v>4.2264714887507446E-3</v>
      </c>
    </row>
    <row r="55" spans="1:23" ht="21.75" customHeight="1" x14ac:dyDescent="0.2">
      <c r="A55" s="129" t="s">
        <v>61</v>
      </c>
      <c r="B55" s="129"/>
      <c r="D55" s="28">
        <v>0</v>
      </c>
      <c r="E55" s="22"/>
      <c r="F55" s="28">
        <v>494811749</v>
      </c>
      <c r="G55" s="22"/>
      <c r="H55" s="28">
        <v>0</v>
      </c>
      <c r="I55" s="22"/>
      <c r="J55" s="28">
        <f>D55+F55+H55</f>
        <v>494811749</v>
      </c>
      <c r="L55" s="106">
        <f t="shared" si="1"/>
        <v>4.1610485531424677E-4</v>
      </c>
      <c r="N55" s="28">
        <v>0</v>
      </c>
      <c r="O55" s="22"/>
      <c r="P55" s="135">
        <v>2559923134</v>
      </c>
      <c r="Q55" s="136"/>
      <c r="R55" s="22"/>
      <c r="S55" s="28">
        <v>0</v>
      </c>
      <c r="T55" s="22"/>
      <c r="U55" s="28">
        <v>2559923134</v>
      </c>
      <c r="W55" s="106">
        <f t="shared" si="2"/>
        <v>5.6718745747745981E-4</v>
      </c>
    </row>
    <row r="56" spans="1:23" ht="21.75" customHeight="1" x14ac:dyDescent="0.2">
      <c r="A56" s="150" t="s">
        <v>63</v>
      </c>
      <c r="B56" s="150"/>
      <c r="C56" s="151"/>
      <c r="D56" s="29">
        <f>SUM(D9:D55)</f>
        <v>21558974190</v>
      </c>
      <c r="E56" s="152"/>
      <c r="F56" s="29">
        <f>SUM(F9:F55)</f>
        <v>-61786667142</v>
      </c>
      <c r="G56" s="152"/>
      <c r="H56" s="29">
        <f>SUM(H9:H55)</f>
        <v>-1195470510</v>
      </c>
      <c r="I56" s="152"/>
      <c r="J56" s="29">
        <f>SUM(J9:J55)</f>
        <v>-41423163462</v>
      </c>
      <c r="K56" s="151"/>
      <c r="L56" s="107">
        <f>SUM(L9:L55)</f>
        <v>-3.4834216192012664E-2</v>
      </c>
      <c r="M56" s="151"/>
      <c r="N56" s="29">
        <f>SUM(N9:N55)</f>
        <v>55345023607</v>
      </c>
      <c r="O56" s="152"/>
      <c r="P56" s="152"/>
      <c r="Q56" s="29">
        <f>SUM(P9:Q55)</f>
        <v>231085845669</v>
      </c>
      <c r="R56" s="152"/>
      <c r="S56" s="29">
        <f>SUM(S9:S55)</f>
        <v>9941125589</v>
      </c>
      <c r="T56" s="152"/>
      <c r="U56" s="29">
        <f>SUM(U9:U55)</f>
        <v>296371994865</v>
      </c>
      <c r="V56" s="151"/>
      <c r="W56" s="107">
        <f>SUM(W9:W55)</f>
        <v>6.5665439716676322E-2</v>
      </c>
    </row>
    <row r="57" spans="1:23" ht="21.75" customHeight="1" x14ac:dyDescent="0.2">
      <c r="A57" s="153"/>
      <c r="B57" s="153"/>
      <c r="C57" s="151"/>
      <c r="D57" s="154"/>
      <c r="E57" s="151"/>
      <c r="F57" s="154"/>
      <c r="G57" s="151"/>
      <c r="H57" s="154"/>
      <c r="I57" s="151"/>
      <c r="J57" s="154"/>
      <c r="K57" s="151"/>
      <c r="L57" s="155"/>
      <c r="M57" s="151"/>
      <c r="N57" s="154"/>
      <c r="O57" s="151"/>
      <c r="P57" s="151"/>
      <c r="Q57" s="154"/>
      <c r="R57" s="151"/>
      <c r="S57" s="154"/>
      <c r="T57" s="151"/>
      <c r="U57" s="154"/>
      <c r="V57" s="151"/>
      <c r="W57" s="155"/>
    </row>
    <row r="58" spans="1:23" ht="21.75" customHeight="1" x14ac:dyDescent="0.2">
      <c r="A58" s="153"/>
      <c r="B58" s="153"/>
      <c r="C58" s="151"/>
      <c r="D58" s="154"/>
      <c r="E58" s="151"/>
      <c r="F58" s="154"/>
      <c r="G58" s="151"/>
      <c r="H58" s="154"/>
      <c r="I58" s="151"/>
      <c r="J58" s="154"/>
      <c r="K58" s="151"/>
      <c r="L58" s="155"/>
      <c r="M58" s="151"/>
      <c r="N58" s="154"/>
      <c r="O58" s="151"/>
      <c r="P58" s="151"/>
      <c r="Q58" s="154"/>
      <c r="R58" s="151"/>
      <c r="S58" s="154"/>
      <c r="T58" s="151"/>
      <c r="U58" s="154"/>
      <c r="V58" s="151"/>
      <c r="W58" s="155"/>
    </row>
    <row r="59" spans="1:23" x14ac:dyDescent="0.2">
      <c r="D59" s="22"/>
      <c r="E59" s="22"/>
      <c r="F59" s="22"/>
      <c r="G59" s="22"/>
      <c r="H59" s="22"/>
      <c r="J59" s="22"/>
      <c r="N59" s="22"/>
      <c r="O59" s="22"/>
      <c r="P59" s="22"/>
      <c r="Q59" s="22"/>
      <c r="R59" s="22"/>
      <c r="S59" s="22"/>
      <c r="U59" s="22"/>
    </row>
    <row r="60" spans="1:23" x14ac:dyDescent="0.2">
      <c r="D60" s="22"/>
      <c r="E60" s="22"/>
      <c r="F60" s="22"/>
      <c r="G60" s="22"/>
      <c r="H60" s="22"/>
      <c r="N60" s="22"/>
      <c r="O60" s="22"/>
      <c r="P60" s="22"/>
      <c r="Q60" s="22"/>
      <c r="R60" s="22"/>
    </row>
    <row r="61" spans="1:23" x14ac:dyDescent="0.2">
      <c r="D61" s="22"/>
      <c r="E61" s="22"/>
      <c r="F61" s="22"/>
      <c r="G61" s="22"/>
      <c r="H61" s="22"/>
      <c r="N61" s="22"/>
      <c r="O61" s="22"/>
      <c r="P61" s="22"/>
      <c r="Q61" s="22"/>
      <c r="R61" s="22"/>
    </row>
    <row r="62" spans="1:23" x14ac:dyDescent="0.2">
      <c r="D62" s="22"/>
      <c r="E62" s="22"/>
      <c r="F62" s="22"/>
      <c r="G62" s="22"/>
      <c r="H62" s="22"/>
      <c r="N62" s="22"/>
      <c r="O62" s="22"/>
      <c r="P62" s="22"/>
      <c r="Q62" s="22"/>
      <c r="R62" s="22"/>
    </row>
    <row r="63" spans="1:23" x14ac:dyDescent="0.2">
      <c r="D63" s="22"/>
      <c r="E63" s="22"/>
      <c r="F63" s="22"/>
      <c r="G63" s="22"/>
      <c r="H63" s="22"/>
      <c r="N63" s="22"/>
      <c r="O63" s="22"/>
      <c r="P63" s="22"/>
      <c r="Q63" s="22"/>
      <c r="R63" s="22"/>
    </row>
    <row r="64" spans="1:23" x14ac:dyDescent="0.2">
      <c r="D64" s="22"/>
      <c r="E64" s="22"/>
      <c r="F64" s="22"/>
      <c r="G64" s="22"/>
      <c r="H64" s="22"/>
      <c r="N64" s="22"/>
      <c r="O64" s="22"/>
      <c r="P64" s="22"/>
      <c r="Q64" s="22"/>
      <c r="R64" s="22"/>
    </row>
    <row r="65" spans="6:21" ht="18" x14ac:dyDescent="0.25">
      <c r="F65" s="89"/>
      <c r="H65" s="84"/>
      <c r="S65" s="88"/>
      <c r="U65" s="84"/>
    </row>
    <row r="66" spans="6:21" ht="18" x14ac:dyDescent="0.25">
      <c r="S66" s="88"/>
    </row>
    <row r="67" spans="6:21" ht="18" x14ac:dyDescent="0.25">
      <c r="S67" s="88"/>
    </row>
    <row r="68" spans="6:21" ht="18" x14ac:dyDescent="0.25">
      <c r="S68" s="88"/>
    </row>
    <row r="69" spans="6:21" ht="18" x14ac:dyDescent="0.25">
      <c r="S69" s="88"/>
    </row>
    <row r="70" spans="6:21" ht="18" x14ac:dyDescent="0.25">
      <c r="H70" s="22"/>
      <c r="N70" s="84"/>
      <c r="Q70" s="84"/>
      <c r="S70" s="88"/>
    </row>
    <row r="71" spans="6:21" ht="18" x14ac:dyDescent="0.25">
      <c r="H71" s="90"/>
      <c r="S71" s="88"/>
    </row>
    <row r="72" spans="6:21" ht="18" x14ac:dyDescent="0.25">
      <c r="S72" s="88"/>
    </row>
    <row r="73" spans="6:21" ht="18" x14ac:dyDescent="0.25">
      <c r="S73" s="88"/>
    </row>
  </sheetData>
  <mergeCells count="105">
    <mergeCell ref="A54:B54"/>
    <mergeCell ref="P54:Q54"/>
    <mergeCell ref="A55:B55"/>
    <mergeCell ref="P55:Q55"/>
    <mergeCell ref="A56:B56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scale="4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19</vt:i4>
      </vt:variant>
    </vt:vector>
  </HeadingPairs>
  <TitlesOfParts>
    <vt:vector size="38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Azam Beik</dc:creator>
  <dc:description/>
  <cp:lastModifiedBy>Kimya Behzad Nezhad</cp:lastModifiedBy>
  <dcterms:created xsi:type="dcterms:W3CDTF">2026-07-25T07:21:57Z</dcterms:created>
  <dcterms:modified xsi:type="dcterms:W3CDTF">2026-07-29T10:07:26Z</dcterms:modified>
</cp:coreProperties>
</file>