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خرداد03\"/>
    </mc:Choice>
  </mc:AlternateContent>
  <xr:revisionPtr revIDLastSave="0" documentId="13_ncr:1_{78AAC9CB-74A2-4577-ABD6-D838C00C3E74}" xr6:coauthVersionLast="47" xr6:coauthVersionMax="47" xr10:uidLastSave="{00000000-0000-0000-0000-000000000000}"/>
  <bookViews>
    <workbookView xWindow="-120" yWindow="-120" windowWidth="29040" windowHeight="15720" tabRatio="885" firstSheet="8" activeTab="1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externalReferences>
    <externalReference r:id="rId19"/>
  </externalReferences>
  <definedNames>
    <definedName name="_xlnm.Print_Area" localSheetId="3">اوراق!$A$1:$AM$27</definedName>
    <definedName name="_xlnm.Print_Area" localSheetId="4">'تعدیل قیمت'!$A$1:$N$23</definedName>
    <definedName name="_xlnm.Print_Area" localSheetId="6">درآمد!$A$1:$K$14</definedName>
    <definedName name="_xlnm.Print_Area" localSheetId="11">'درآمد سپرده بانکی'!$A$1:$G$19</definedName>
    <definedName name="_xlnm.Print_Area" localSheetId="9">'درآمد سرمایه گذاری در اوراق به'!$A$1:$S$29</definedName>
    <definedName name="_xlnm.Print_Area" localSheetId="7">'درآمد سرمایه گذاری در سهام'!$A$1:$W$57</definedName>
    <definedName name="_xlnm.Print_Area" localSheetId="8">'درآمد سرمایه گذاری در صندوق'!$A$1:$W$20</definedName>
    <definedName name="_xlnm.Print_Area" localSheetId="13">'درآمد سود سهام'!$A$1:$T$11</definedName>
    <definedName name="_xlnm.Print_Area" localSheetId="17">'درآمد ناشی از تغییر قیمت اوراق'!$A$1:$R$77</definedName>
    <definedName name="_xlnm.Print_Area" localSheetId="16">'درآمد ناشی از فروش'!$A$1:$R$18</definedName>
    <definedName name="_xlnm.Print_Area" localSheetId="12">'سایر درآمدها'!$A$1:$G$12</definedName>
    <definedName name="_xlnm.Print_Area" localSheetId="5">سپرده!$A$1:$M$21</definedName>
    <definedName name="_xlnm.Print_Area" localSheetId="1">سهام!$A$1:$AB$56</definedName>
    <definedName name="_xlnm.Print_Area" localSheetId="14">'سود اوراق بهادار'!$A$1:$U$27</definedName>
    <definedName name="_xlnm.Print_Area" localSheetId="15">'سود سپرده بانکی'!$A$1:$N$19</definedName>
    <definedName name="_xlnm.Print_Area" localSheetId="0">'صورت وضعیت'!$A$1:$L$66</definedName>
    <definedName name="_xlnm.Print_Area" localSheetId="10">'مبالغ تخصیصی اوراق'!$A$1:$R$20</definedName>
    <definedName name="_xlnm.Print_Area" localSheetId="2">'واحدهای صندوق'!$A$1:$AA$18</definedName>
  </definedNames>
  <calcPr calcId="191029"/>
</workbook>
</file>

<file path=xl/calcChain.xml><?xml version="1.0" encoding="utf-8"?>
<calcChain xmlns="http://schemas.openxmlformats.org/spreadsheetml/2006/main">
  <c r="D21" i="13" l="1"/>
  <c r="H31" i="11"/>
  <c r="J9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10" i="11"/>
  <c r="H28" i="11"/>
  <c r="F28" i="11"/>
  <c r="F31" i="11"/>
  <c r="F59" i="9"/>
  <c r="H59" i="9"/>
  <c r="AD8" i="19"/>
  <c r="AG9" i="19"/>
  <c r="AG10" i="19"/>
  <c r="AG8" i="19"/>
  <c r="AD9" i="19"/>
  <c r="AD10" i="19"/>
  <c r="AE8" i="19"/>
  <c r="G20" i="19"/>
  <c r="H56" i="9"/>
  <c r="I36" i="1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19" i="10"/>
  <c r="J18" i="10"/>
  <c r="F19" i="10"/>
  <c r="I48" i="19"/>
  <c r="I42" i="19"/>
  <c r="J56" i="9" l="1"/>
  <c r="V15" i="19" l="1"/>
  <c r="I81" i="21"/>
  <c r="I80" i="21"/>
  <c r="Q79" i="21"/>
  <c r="I79" i="21"/>
  <c r="I76" i="21"/>
  <c r="G15" i="19"/>
  <c r="I15" i="19" s="1"/>
  <c r="G58" i="21"/>
  <c r="I58" i="21" s="1"/>
  <c r="Q80" i="21"/>
  <c r="G9" i="19"/>
  <c r="I9" i="19" s="1"/>
  <c r="AE9" i="19" s="1"/>
  <c r="V9" i="19"/>
  <c r="G10" i="19"/>
  <c r="I10" i="19" s="1"/>
  <c r="AE10" i="19" s="1"/>
  <c r="V10" i="19"/>
  <c r="W10" i="19" s="1"/>
  <c r="P56" i="9"/>
  <c r="F56" i="9"/>
  <c r="L27" i="11"/>
  <c r="L28" i="11"/>
  <c r="N28" i="11"/>
  <c r="P28" i="11"/>
  <c r="R27" i="11"/>
  <c r="R28" i="11" s="1"/>
  <c r="D27" i="11"/>
  <c r="A27" i="11"/>
  <c r="K26" i="17"/>
  <c r="L26" i="17"/>
  <c r="M26" i="17"/>
  <c r="N26" i="17"/>
  <c r="O26" i="17"/>
  <c r="P26" i="17"/>
  <c r="Q26" i="17"/>
  <c r="R26" i="17"/>
  <c r="S26" i="17"/>
  <c r="J26" i="17"/>
  <c r="T25" i="17"/>
  <c r="T26" i="17" s="1"/>
  <c r="N25" i="17"/>
  <c r="J27" i="11" l="1"/>
  <c r="J28" i="11" s="1"/>
  <c r="D28" i="11"/>
  <c r="I20" i="19"/>
  <c r="W9" i="19"/>
  <c r="I17" i="19"/>
  <c r="I31" i="19" s="1"/>
  <c r="W15" i="19"/>
  <c r="I91" i="21"/>
  <c r="J30" i="17"/>
  <c r="D16" i="13"/>
  <c r="D15" i="13"/>
  <c r="D14" i="13"/>
  <c r="D13" i="13"/>
  <c r="D12" i="13"/>
  <c r="D11" i="13"/>
  <c r="D10" i="13"/>
  <c r="D9" i="13"/>
  <c r="D8" i="13"/>
  <c r="G18" i="18"/>
  <c r="G9" i="18"/>
  <c r="G10" i="18"/>
  <c r="G11" i="18"/>
  <c r="G12" i="18"/>
  <c r="G13" i="18"/>
  <c r="G14" i="18"/>
  <c r="G15" i="18"/>
  <c r="G16" i="18"/>
  <c r="G17" i="18"/>
  <c r="G8" i="18"/>
  <c r="E18" i="18"/>
  <c r="G21" i="19" l="1"/>
  <c r="I35" i="19"/>
  <c r="I37" i="19" s="1"/>
  <c r="I88" i="21"/>
  <c r="P59" i="9"/>
  <c r="F22" i="10"/>
  <c r="P22" i="10"/>
  <c r="N31" i="11"/>
  <c r="I92" i="21"/>
  <c r="L31" i="11"/>
  <c r="L30" i="17"/>
  <c r="P30" i="17"/>
  <c r="N29" i="17"/>
  <c r="T29" i="17"/>
  <c r="T30" i="17" s="1"/>
  <c r="D31" i="11"/>
  <c r="I22" i="19"/>
  <c r="I21" i="19"/>
  <c r="Q20" i="19"/>
  <c r="Q22" i="19"/>
  <c r="P31" i="11" s="1"/>
  <c r="Q21" i="19"/>
  <c r="R22" i="10" s="1"/>
  <c r="N22" i="10"/>
  <c r="D22" i="10"/>
  <c r="R59" i="9"/>
  <c r="Q31" i="19"/>
  <c r="Q88" i="21"/>
  <c r="Q81" i="21"/>
  <c r="Q92" i="21" s="1"/>
  <c r="Q91" i="21"/>
  <c r="Q90" i="21"/>
  <c r="N59" i="9"/>
  <c r="D59" i="9"/>
  <c r="R30" i="17"/>
  <c r="N30" i="17"/>
  <c r="Q14" i="15"/>
  <c r="O14" i="15"/>
  <c r="K14" i="15"/>
  <c r="I14" i="15"/>
  <c r="S13" i="15"/>
  <c r="S14" i="15" s="1"/>
  <c r="M13" i="15"/>
  <c r="M14" i="15" s="1"/>
  <c r="K22" i="18"/>
  <c r="I22" i="18"/>
  <c r="M21" i="18"/>
  <c r="M22" i="18" s="1"/>
  <c r="G21" i="18"/>
  <c r="G22" i="18" s="1"/>
  <c r="E22" i="18"/>
  <c r="C22" i="18"/>
  <c r="J19" i="12"/>
  <c r="F12" i="8"/>
  <c r="F10" i="8"/>
  <c r="F9" i="8"/>
  <c r="F8" i="8"/>
  <c r="AN18" i="5"/>
  <c r="AN10" i="5"/>
  <c r="AN11" i="5"/>
  <c r="AN12" i="5"/>
  <c r="AN13" i="5"/>
  <c r="AN14" i="5"/>
  <c r="AN15" i="5"/>
  <c r="AN16" i="5"/>
  <c r="AN17" i="5"/>
  <c r="AN19" i="5"/>
  <c r="AN20" i="5"/>
  <c r="AN21" i="5"/>
  <c r="AN22" i="5"/>
  <c r="AN23" i="5"/>
  <c r="AN24" i="5"/>
  <c r="AN25" i="5"/>
  <c r="AN9" i="5"/>
  <c r="AB10" i="4"/>
  <c r="AB11" i="4"/>
  <c r="AB12" i="4"/>
  <c r="AB13" i="4"/>
  <c r="AB14" i="4"/>
  <c r="AB15" i="4"/>
  <c r="AB16" i="4"/>
  <c r="AB9" i="4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9" i="2"/>
  <c r="L19" i="12"/>
  <c r="I47" i="19" l="1"/>
  <c r="I49" i="19" s="1"/>
  <c r="H22" i="10"/>
  <c r="I41" i="19"/>
  <c r="I43" i="19" s="1"/>
  <c r="H13" i="8"/>
  <c r="D18" i="13"/>
  <c r="F18" i="13"/>
  <c r="J10" i="12"/>
  <c r="F11" i="8" l="1"/>
  <c r="F13" i="8" s="1"/>
  <c r="F21" i="13"/>
  <c r="F20" i="7"/>
  <c r="H20" i="7"/>
  <c r="J20" i="7"/>
  <c r="L20" i="7"/>
  <c r="D20" i="7"/>
  <c r="J18" i="12"/>
  <c r="J15" i="12"/>
  <c r="J14" i="12"/>
  <c r="J13" i="12"/>
  <c r="J12" i="12"/>
  <c r="J11" i="12"/>
  <c r="J9" i="12"/>
  <c r="J8" i="12"/>
  <c r="I90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Azam Beik</author>
  </authors>
  <commentList>
    <comment ref="A58" authorId="0" shapeId="0" xr:uid="{A65151EF-0A2E-471C-B74C-D77039913DAA}">
      <text>
        <r>
          <rPr>
            <b/>
            <sz val="9"/>
            <color indexed="81"/>
            <rFont val="Tahoma"/>
            <family val="2"/>
          </rPr>
          <t>Azam Beik:</t>
        </r>
        <r>
          <rPr>
            <sz val="9"/>
            <color indexed="81"/>
            <rFont val="Tahoma"/>
            <family val="2"/>
          </rPr>
          <t xml:space="preserve">
طی ماه تعدادی فروش داشتیم </t>
        </r>
      </text>
    </comment>
  </commentList>
</comments>
</file>

<file path=xl/sharedStrings.xml><?xml version="1.0" encoding="utf-8"?>
<sst xmlns="http://schemas.openxmlformats.org/spreadsheetml/2006/main" count="759" uniqueCount="295">
  <si>
    <t>صندوق سرمایه‌گذاری گنجینه یکم آوید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</si>
  <si>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</si>
  <si>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</si>
  <si>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</si>
  <si>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</si>
  <si>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</si>
  <si>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</si>
  <si>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</si>
  <si>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</si>
  <si>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</si>
  <si>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</si>
  <si>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</si>
  <si>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</si>
  <si>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</si>
  <si>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</si>
  <si>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</si>
  <si>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</si>
  <si>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</si>
  <si>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</si>
  <si>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</si>
  <si>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</si>
  <si>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بیمه اتکایی امین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</si>
  <si>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</si>
  <si>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</si>
  <si>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</si>
  <si>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</si>
  <si>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</si>
  <si>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پتروشیمی نوری</t>
  </si>
  <si>
    <t>پتروشیمی‌شیراز</t>
  </si>
  <si>
    <t>پخش البرز</t>
  </si>
  <si>
    <t>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</si>
  <si>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</si>
  <si>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</si>
  <si>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</si>
  <si>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</si>
  <si>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</si>
  <si>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</si>
  <si>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</si>
  <si>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</si>
  <si>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</si>
  <si>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</si>
  <si>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</si>
  <si>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</si>
  <si>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</si>
  <si>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</si>
  <si>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</si>
  <si>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</si>
  <si>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</si>
  <si>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</si>
  <si>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</si>
  <si>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</si>
  <si>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</si>
  <si>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</si>
  <si>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</si>
  <si>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</si>
  <si>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</si>
  <si>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</si>
  <si>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</si>
  <si>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صنایع شیمیایی کیمیاگران امروز</t>
  </si>
  <si>
    <t>فولاد هرمزگان جنوب</t>
  </si>
  <si>
    <t>گروه صنعتی درپاد تبریز</t>
  </si>
  <si>
    <t>گروه مالی صبا تامین</t>
  </si>
  <si>
    <t>ملی‌ صنایع‌ مس‌ ایران‌</t>
  </si>
  <si>
    <t>نیان باتری خاوران</t>
  </si>
  <si>
    <t>سرمایه‌گذاری‌صندوق‌بازنشستگی‌</t>
  </si>
  <si>
    <t>جمع</t>
  </si>
  <si>
    <t>نام سهام</t>
  </si>
  <si>
    <t>نرخ سود موثر</t>
  </si>
  <si>
    <t>تعداد اوراق</t>
  </si>
  <si>
    <t>-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</si>
  <si>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</si>
  <si>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</si>
  <si>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</si>
  <si>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</si>
  <si>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</si>
  <si>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</si>
  <si>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</si>
  <si>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</si>
  <si>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</si>
  <si>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پاداش-ب</t>
  </si>
  <si>
    <t>صندوق س.پشتوانه طلای پاداش</t>
  </si>
  <si>
    <t>صندوق س.كالاي زمرد بيدار</t>
  </si>
  <si>
    <t>صندوق س.مبتنی بر کالای فارابی</t>
  </si>
  <si>
    <t>صندوق سرمایه گذاری طلای نور امین</t>
  </si>
  <si>
    <t>صندوق س. مشترک امین آوید-س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</si>
  <si>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</si>
  <si>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</si>
  <si>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</si>
  <si>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</si>
  <si>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</si>
  <si>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</si>
  <si>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</si>
  <si>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</si>
  <si>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</si>
  <si>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</si>
  <si>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</si>
  <si>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</si>
  <si>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</si>
  <si>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</si>
  <si>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</si>
  <si>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</si>
  <si>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</si>
  <si>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</si>
  <si>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</si>
  <si>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مرابحه دابور92-3ماهه23%</t>
  </si>
  <si>
    <t>1405/02/09</t>
  </si>
  <si>
    <t>1409/02/09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</si>
  <si>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</si>
  <si>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</si>
  <si>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</si>
  <si>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</si>
  <si>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</si>
  <si>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</si>
  <si>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</si>
  <si>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</si>
  <si>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</si>
  <si>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</si>
  <si>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</si>
  <si>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</si>
  <si>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</si>
  <si>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</si>
  <si>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</si>
  <si>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</si>
  <si>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</si>
  <si>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</si>
  <si>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</si>
  <si>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</si>
  <si>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</si>
  <si>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</si>
  <si>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</si>
  <si>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</si>
  <si>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</si>
  <si>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</si>
  <si>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</si>
  <si>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</si>
  <si>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</si>
  <si>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</si>
  <si>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</si>
  <si>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</si>
  <si>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</si>
  <si>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</si>
  <si>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</si>
  <si>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</si>
  <si>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</si>
  <si>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</si>
  <si>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</si>
  <si>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</si>
  <si>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</si>
  <si>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</si>
  <si>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</si>
  <si>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</si>
  <si>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</si>
  <si>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</si>
  <si>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</si>
  <si>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-9.59%</t>
  </si>
  <si>
    <t>سایر</t>
  </si>
  <si>
    <t>0.00%</t>
  </si>
  <si>
    <t>-3.62%</t>
  </si>
  <si>
    <t>2.00%</t>
  </si>
  <si>
    <t>3.77%</t>
  </si>
  <si>
    <t>2.70%</t>
  </si>
  <si>
    <t>2.80%</t>
  </si>
  <si>
    <t>-1.10%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</si>
  <si>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</si>
  <si>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</si>
  <si>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</si>
  <si>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</si>
  <si>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</si>
  <si>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</si>
  <si>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ملت سرو سعادت آباد</t>
  </si>
  <si>
    <t>سپرده کوتاه مدت بانک اقتصاد نوین میدان ونک</t>
  </si>
  <si>
    <t>سپرده کوتاه مدت بانک پاسارگاد قائم مقام فراهانی</t>
  </si>
  <si>
    <t>سپرده کوتاه مدت بانک خاورمیانه آفتاب</t>
  </si>
  <si>
    <t>سپرده کوتاه مدت بانک سپه نیکبخت مبارکه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</si>
  <si>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</si>
  <si>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</si>
  <si>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</si>
  <si>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</si>
  <si>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</si>
  <si>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</si>
  <si>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</si>
  <si>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</si>
  <si>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</si>
  <si>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</si>
  <si>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</si>
  <si>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</si>
  <si>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</si>
  <si>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</si>
  <si>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</si>
  <si>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</si>
  <si>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</si>
  <si>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</si>
  <si>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</si>
  <si>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</si>
  <si>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</si>
  <si>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</si>
  <si>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</si>
  <si>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</si>
  <si>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</si>
  <si>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تامین سرمایه امین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</si>
  <si>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</si>
  <si>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</si>
  <si>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</si>
  <si>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</si>
  <si>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</si>
  <si>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</si>
  <si>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</si>
  <si>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</si>
  <si>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</si>
  <si>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صند502-بدون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</si>
  <si>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</si>
  <si>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</si>
  <si>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</si>
  <si>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</si>
  <si>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</si>
  <si>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</si>
  <si>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</si>
  <si>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</si>
  <si>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</si>
  <si>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</si>
  <si>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</si>
  <si>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</si>
  <si>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</si>
  <si>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</si>
  <si>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</si>
  <si>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</si>
  <si>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</si>
  <si>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</si>
  <si>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</si>
  <si>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</si>
  <si>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</si>
  <si>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</si>
  <si>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</si>
  <si>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</si>
  <si>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</si>
  <si>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</si>
  <si>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</si>
  <si>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</si>
  <si>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</si>
  <si>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</si>
  <si>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1405/02/10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</si>
  <si>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</si>
  <si>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</si>
  <si>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</si>
  <si>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</si>
  <si>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</si>
  <si>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</si>
  <si>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</si>
  <si>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</si>
  <si>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مدت نگهداری</t>
  </si>
  <si>
    <t>شرکت تامین سرمایه امین</t>
  </si>
  <si>
    <t xml:space="preserve">صکوک اجاره تاصیکو810-بدون ضامن </t>
  </si>
  <si>
    <t>پارس میکا کیش</t>
  </si>
  <si>
    <t>داروسازی شهید قاضی (دقاضی07)</t>
  </si>
  <si>
    <t>کیش 05</t>
  </si>
  <si>
    <t>صکوک اجاره (صند 502)</t>
  </si>
  <si>
    <t>سازمان تامین اجتماعی</t>
  </si>
  <si>
    <t>مرابحه عام دولت254</t>
  </si>
  <si>
    <t>از 1405/01/01 الی 1405/01/19</t>
  </si>
  <si>
    <t>شرکت گروه خدمات بازار سرمایه آبان</t>
  </si>
  <si>
    <t xml:space="preserve"> اختیارف.ت.هرمز-2496-060218 </t>
  </si>
  <si>
    <t xml:space="preserve">صکوک مرابحه دابور92-3ماهه23% </t>
  </si>
  <si>
    <t>سپرده نزد بانک دی</t>
  </si>
  <si>
    <t>سپرده بانک شهر</t>
  </si>
  <si>
    <t>سپرده بانک گردشگری</t>
  </si>
  <si>
    <t>سپرده بانک صادرات</t>
  </si>
  <si>
    <t>سپرده کوتاه مدت ملل</t>
  </si>
  <si>
    <t>سپرده بانک ملی</t>
  </si>
  <si>
    <t>سپرده بانک پاسارگاد</t>
  </si>
  <si>
    <t>سپرده بانک دی</t>
  </si>
  <si>
    <t>سپرده بانک ملت</t>
  </si>
  <si>
    <t>سپرده موسسه اعتباری ملل</t>
  </si>
  <si>
    <t>سپرده بانک اقتصادنوین</t>
  </si>
  <si>
    <t>سپرده بانک خاورمیانه</t>
  </si>
  <si>
    <t>سپرده بانک سپه</t>
  </si>
  <si>
    <t>سپرده موسسه اعتباری ملل جنت اباد</t>
  </si>
  <si>
    <t>سپرده  بانک اقتصاد نوین</t>
  </si>
  <si>
    <t xml:space="preserve">سپرده  بانک خاورمیانه </t>
  </si>
  <si>
    <t xml:space="preserve">سپرده  بانک سپه </t>
  </si>
  <si>
    <t>صنایع لاستیک</t>
  </si>
  <si>
    <t>سود اوراق اختیارخ.ت.هرمز-2552-060318</t>
  </si>
  <si>
    <t>فروش</t>
  </si>
  <si>
    <t>مالیات</t>
  </si>
  <si>
    <t>کارمزد</t>
  </si>
  <si>
    <t>تحق نیافته</t>
  </si>
  <si>
    <t>از 1405/01/01 الی 1405/10/16</t>
  </si>
  <si>
    <t>از 1405/01/01 الی 1405/05/09</t>
  </si>
  <si>
    <t>از 1405/03/26 الی 1405/05/09</t>
  </si>
  <si>
    <t>از 1405/01/01 الی 1405/12/29</t>
  </si>
  <si>
    <t>از 1405/01/01 الی 1405/12/17</t>
  </si>
  <si>
    <t>از 1405/01/01 الی 1405/07/24</t>
  </si>
  <si>
    <t>از 1405/01/01 الی 1405/02/10</t>
  </si>
  <si>
    <t>از 1405/01/01 الی 1405/02/18</t>
  </si>
  <si>
    <t>از 1405/01/09 الی 1406/01/08</t>
  </si>
  <si>
    <t>از 1405/02/09 الی 1406/02/09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</si>
</sst>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  <font>
      <sz val="10"/>
      <color rgb="FF8E8E93"/>
      <name val="IRANSans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6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0" fillId="0" borderId="2" xfId="0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3" applyAlignment="1">
      <alignment horizontal="left"/>
    </xf>
    <xf numFmtId="0" fontId="6" fillId="0" borderId="0" xfId="3" applyAlignment="1">
      <alignment horizontal="center"/>
    </xf>
    <xf numFmtId="38" fontId="6" fillId="0" borderId="0" xfId="3" applyNumberFormat="1" applyAlignment="1">
      <alignment horizontal="center"/>
    </xf>
    <xf numFmtId="0" fontId="2" fillId="0" borderId="0" xfId="3" applyFont="1" applyAlignment="1">
      <alignment horizontal="right" vertical="center"/>
    </xf>
    <xf numFmtId="0" fontId="3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165" fontId="4" fillId="0" borderId="0" xfId="5" applyNumberFormat="1" applyFont="1" applyFill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6" fillId="0" borderId="0" xfId="3" applyAlignment="1">
      <alignment horizontal="center" vertical="center"/>
    </xf>
    <xf numFmtId="3" fontId="6" fillId="0" borderId="0" xfId="3" applyNumberFormat="1" applyAlignment="1">
      <alignment vertical="center" wrapText="1"/>
    </xf>
    <xf numFmtId="38" fontId="10" fillId="0" borderId="0" xfId="4" applyNumberFormat="1" applyFont="1" applyFill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horizontal="left"/>
    </xf>
    <xf numFmtId="0" fontId="4" fillId="0" borderId="0" xfId="3" applyFont="1" applyAlignment="1">
      <alignment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0" fontId="4" fillId="0" borderId="2" xfId="2" applyNumberFormat="1" applyFont="1" applyFill="1" applyBorder="1" applyAlignment="1">
      <alignment horizontal="right" vertical="top"/>
    </xf>
    <xf numFmtId="10" fontId="4" fillId="0" borderId="0" xfId="2" applyNumberFormat="1" applyFont="1" applyFill="1" applyAlignment="1">
      <alignment horizontal="right" vertical="top"/>
    </xf>
    <xf numFmtId="10" fontId="4" fillId="0" borderId="5" xfId="2" applyNumberFormat="1" applyFont="1" applyFill="1" applyBorder="1" applyAlignment="1">
      <alignment horizontal="right" vertical="top"/>
    </xf>
    <xf numFmtId="3" fontId="0" fillId="2" borderId="0" xfId="0" applyNumberFormat="1" applyFill="1" applyAlignment="1">
      <alignment horizontal="left"/>
    </xf>
    <xf numFmtId="38" fontId="0" fillId="0" borderId="0" xfId="0" applyNumberFormat="1" applyAlignment="1">
      <alignment horizontal="left"/>
    </xf>
    <xf numFmtId="38" fontId="0" fillId="0" borderId="2" xfId="0" applyNumberFormat="1" applyBorder="1" applyAlignment="1">
      <alignment horizontal="left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" fontId="6" fillId="0" borderId="0" xfId="3" applyNumberFormat="1" applyAlignment="1">
      <alignment horizontal="left"/>
    </xf>
    <xf numFmtId="3" fontId="13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0" fillId="0" borderId="0" xfId="0" applyNumberFormat="1"/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top"/>
    </xf>
    <xf numFmtId="164" fontId="4" fillId="0" borderId="0" xfId="1" applyNumberFormat="1" applyFont="1" applyFill="1" applyAlignment="1">
      <alignment vertical="top"/>
    </xf>
    <xf numFmtId="164" fontId="4" fillId="0" borderId="4" xfId="1" applyNumberFormat="1" applyFont="1" applyFill="1" applyBorder="1" applyAlignment="1">
      <alignment vertical="top"/>
    </xf>
    <xf numFmtId="164" fontId="4" fillId="0" borderId="2" xfId="1" applyNumberFormat="1" applyFont="1" applyFill="1" applyBorder="1" applyAlignment="1">
      <alignment vertical="top"/>
    </xf>
    <xf numFmtId="4" fontId="4" fillId="0" borderId="0" xfId="0" applyNumberFormat="1" applyFont="1" applyFill="1" applyBorder="1" applyAlignment="1">
      <alignment horizontal="right" vertical="top"/>
    </xf>
    <xf numFmtId="38" fontId="3" fillId="0" borderId="1" xfId="0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Alignment="1">
      <alignment horizontal="center"/>
    </xf>
    <xf numFmtId="164" fontId="11" fillId="0" borderId="0" xfId="1" applyNumberFormat="1" applyFont="1" applyFill="1" applyBorder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4" fontId="11" fillId="0" borderId="9" xfId="1" applyNumberFormat="1" applyFont="1" applyBorder="1" applyAlignment="1">
      <alignment horizontal="center" vertical="center"/>
    </xf>
    <xf numFmtId="164" fontId="10" fillId="0" borderId="0" xfId="1" applyNumberFormat="1" applyFont="1" applyFill="1" applyBorder="1" applyAlignment="1">
      <alignment vertical="center"/>
    </xf>
    <xf numFmtId="164" fontId="11" fillId="0" borderId="9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horizontal="left"/>
    </xf>
    <xf numFmtId="164" fontId="4" fillId="0" borderId="5" xfId="1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164" fontId="4" fillId="0" borderId="0" xfId="1" applyNumberFormat="1" applyFont="1" applyFill="1" applyAlignment="1">
      <alignment horizontal="right" vertical="top" wrapText="1"/>
    </xf>
    <xf numFmtId="3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164" fontId="14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4" fontId="4" fillId="3" borderId="0" xfId="1" applyNumberFormat="1" applyFont="1" applyFill="1" applyAlignment="1">
      <alignment horizontal="right" vertical="top"/>
    </xf>
    <xf numFmtId="0" fontId="4" fillId="3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right" vertical="top"/>
    </xf>
    <xf numFmtId="164" fontId="4" fillId="0" borderId="10" xfId="1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right" vertical="top"/>
    </xf>
    <xf numFmtId="0" fontId="0" fillId="0" borderId="8" xfId="0" applyBorder="1" applyAlignment="1">
      <alignment horizontal="left"/>
    </xf>
    <xf numFmtId="4" fontId="4" fillId="0" borderId="8" xfId="0" applyNumberFormat="1" applyFont="1" applyFill="1" applyBorder="1" applyAlignment="1">
      <alignment horizontal="right" vertical="top"/>
    </xf>
    <xf numFmtId="164" fontId="4" fillId="0" borderId="8" xfId="1" applyNumberFormat="1" applyFont="1" applyFill="1" applyBorder="1" applyAlignment="1">
      <alignment horizontal="right" vertical="top"/>
    </xf>
    <xf numFmtId="164" fontId="0" fillId="0" borderId="8" xfId="1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0" fillId="0" borderId="0" xfId="1" applyNumberFormat="1" applyFont="1" applyAlignment="1">
      <alignment horizontal="left" vertical="center"/>
    </xf>
    <xf numFmtId="164" fontId="4" fillId="0" borderId="0" xfId="1" applyNumberFormat="1" applyFont="1" applyFill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vertical="center"/>
    </xf>
    <xf numFmtId="164" fontId="4" fillId="0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Fill="1" applyBorder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164" fontId="15" fillId="0" borderId="0" xfId="1" applyNumberFormat="1" applyFont="1" applyAlignment="1">
      <alignment horizontal="left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4" fillId="0" borderId="9" xfId="1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3" fillId="0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3" fillId="0" borderId="6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38" fontId="3" fillId="0" borderId="6" xfId="3" applyNumberFormat="1" applyFont="1" applyBorder="1" applyAlignment="1">
      <alignment horizontal="center" vertical="center"/>
    </xf>
    <xf numFmtId="38" fontId="3" fillId="0" borderId="8" xfId="3" applyNumberFormat="1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 xr:uid="{8470E7AF-2C60-4878-B1BC-2DF36D4C67FF}"/>
    <cellStyle name="Normal" xfId="0" builtinId="0"/>
    <cellStyle name="Normal 2" xfId="3" xr:uid="{92081A7B-7514-44F7-AEF0-4F0EF966CCEF}"/>
    <cellStyle name="Percent" xfId="2" builtinId="5"/>
    <cellStyle name="Percent 2" xfId="5" xr:uid="{29078233-F5F5-4DEF-8C61-93A5666E75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12</xdr:col>
      <xdr:colOff>219075</xdr:colOff>
      <xdr:row>66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A80B2-1A1B-84B9-7A5D-F3EB97D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152125" y="123825"/>
          <a:ext cx="7534275" cy="1063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2%20&#1575;&#1585;&#1583;&#1740;&#1576;&#1607;&#1588;&#1578;/&#1711;&#1606;&#1580;&#1740;&#1606;&#1607;%20&#1740;&#1705;&#1605;%20&#1575;&#1608;&#1740;&#1583;%2014050231.xlsx" TargetMode="External"/><Relationship Id="rId2" Type="http://schemas.openxmlformats.org/officeDocument/2006/relationships/externalLinkPath" Target="file:///X:\&#1575;&#1601;&#1588;&#1575;&#1740;%20&#1662;&#1585;&#1578;&#1601;&#1608;&#1740;%20&#1589;&#1606;&#1583;&#1608;&#1602;%20&#1607;&#1575;\1405\02%20&#1575;&#1585;&#1583;&#1740;&#1576;&#1607;&#1588;&#1578;\&#1711;&#1606;&#1580;&#1740;&#1606;&#1607;%20&#1740;&#1705;&#1605;%20&#1575;&#1608;&#1740;&#1583;%2014050231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5/02%20&#1575;&#1585;&#1583;&#1740;&#1576;&#1607;&#1588;&#1578;/&#1711;&#1606;&#1580;&#1740;&#1606;&#1607;%20&#1740;&#1705;&#1605;%20&#1575;&#1608;&#1740;&#1583;%2014050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 (2)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5">
          <cell r="A25" t="str">
            <v>سود اوراق اختیارخ.ت.هرمز-2552-060318</v>
          </cell>
          <cell r="M25">
            <v>3830229180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16" zoomScale="70" zoomScaleNormal="100" zoomScaleSheetLayoutView="70" workbookViewId="0">
      <selection activeCell="Q44" sqref="Q44"/>
    </sheetView>
  </sheetViews>
  <sheetFormatPr defaultRowHeight="12.75" x14ac:dyDescent="0.2"/>
  <sheetData/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1"/>
  <sheetViews>
    <sheetView rightToLeft="1" view="pageBreakPreview" topLeftCell="A8" zoomScaleNormal="100" zoomScaleSheetLayoutView="100" workbookViewId="0">
      <selection activeCell="H32" sqref="H32"/>
    </sheetView>
  </sheetViews>
  <sheetFormatPr defaultRowHeight="12.75" x14ac:dyDescent="0.2"/>
  <cols>
    <col min="1" max="1" width="6.7109375" bestFit="1" customWidth="1"/>
    <col min="2" max="2" width="24.28515625" customWidth="1"/>
    <col min="3" max="3" width="1.28515625" customWidth="1"/>
    <col min="4" max="4" width="17.42578125" bestFit="1" customWidth="1"/>
    <col min="5" max="5" width="1.28515625" customWidth="1"/>
    <col min="6" max="6" width="18.28515625" bestFit="1" customWidth="1"/>
    <col min="7" max="7" width="1.28515625" customWidth="1"/>
    <col min="8" max="8" width="15.28515625" bestFit="1" customWidth="1"/>
    <col min="9" max="9" width="1.28515625" customWidth="1"/>
    <col min="10" max="10" width="18.42578125" bestFit="1" customWidth="1"/>
    <col min="11" max="11" width="1.28515625" customWidth="1"/>
    <col min="12" max="12" width="18.85546875" bestFit="1" customWidth="1"/>
    <col min="13" max="13" width="1.28515625" customWidth="1"/>
    <col min="14" max="14" width="18.28515625" bestFit="1" customWidth="1"/>
    <col min="15" max="15" width="1.28515625" customWidth="1"/>
    <col min="16" max="16" width="15.2851562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1:18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4.45" customHeight="1" x14ac:dyDescent="0.2"/>
    <row r="5" spans="1:18" ht="14.45" customHeight="1" x14ac:dyDescent="0.2">
      <c r="A5" s="1" t="s">
        <v>205</v>
      </c>
      <c r="B5" s="139" t="s">
        <v>206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8" ht="14.45" customHeight="1" x14ac:dyDescent="0.2">
      <c r="D6" s="140" t="s">
        <v>193</v>
      </c>
      <c r="E6" s="140"/>
      <c r="F6" s="140"/>
      <c r="G6" s="140"/>
      <c r="H6" s="140"/>
      <c r="I6" s="140"/>
      <c r="J6" s="140"/>
      <c r="L6" s="140" t="s">
        <v>194</v>
      </c>
      <c r="M6" s="140"/>
      <c r="N6" s="140"/>
      <c r="O6" s="140"/>
      <c r="P6" s="140"/>
      <c r="Q6" s="140"/>
      <c r="R6" s="14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40" t="s">
        <v>207</v>
      </c>
      <c r="B8" s="140"/>
      <c r="D8" s="2" t="s">
        <v>208</v>
      </c>
      <c r="F8" s="2" t="s">
        <v>197</v>
      </c>
      <c r="H8" s="2" t="s">
        <v>198</v>
      </c>
      <c r="J8" s="2" t="s">
        <v>65</v>
      </c>
      <c r="L8" s="2" t="s">
        <v>208</v>
      </c>
      <c r="N8" s="2" t="s">
        <v>197</v>
      </c>
      <c r="P8" s="2" t="s">
        <v>198</v>
      </c>
      <c r="R8" s="2" t="s">
        <v>65</v>
      </c>
    </row>
    <row r="9" spans="1:18" ht="21.75" customHeight="1" x14ac:dyDescent="0.2">
      <c r="A9" s="143" t="s">
        <v>122</v>
      </c>
      <c r="B9" s="143"/>
      <c r="D9" s="70">
        <v>4310444355</v>
      </c>
      <c r="E9" s="44"/>
      <c r="F9" s="70">
        <v>0</v>
      </c>
      <c r="G9" s="44"/>
      <c r="H9" s="70">
        <v>1621087907</v>
      </c>
      <c r="I9" s="44"/>
      <c r="J9" s="70">
        <f>D9+F9+H9</f>
        <v>5931532262</v>
      </c>
      <c r="K9" s="44"/>
      <c r="L9" s="70">
        <v>13037526362</v>
      </c>
      <c r="M9" s="44"/>
      <c r="N9" s="70">
        <v>0</v>
      </c>
      <c r="O9" s="44"/>
      <c r="P9" s="70">
        <v>7437973255</v>
      </c>
      <c r="Q9" s="44"/>
      <c r="R9" s="70">
        <v>20475499617</v>
      </c>
    </row>
    <row r="10" spans="1:18" ht="21.75" customHeight="1" x14ac:dyDescent="0.2">
      <c r="A10" s="136" t="s">
        <v>209</v>
      </c>
      <c r="B10" s="136"/>
      <c r="D10" s="71">
        <v>0</v>
      </c>
      <c r="E10" s="44"/>
      <c r="F10" s="71">
        <v>0</v>
      </c>
      <c r="G10" s="44"/>
      <c r="H10" s="71">
        <v>0</v>
      </c>
      <c r="I10" s="44"/>
      <c r="J10" s="71">
        <f>D10+F10+H10</f>
        <v>0</v>
      </c>
      <c r="K10" s="44"/>
      <c r="L10" s="71">
        <v>84104305419</v>
      </c>
      <c r="M10" s="44"/>
      <c r="N10" s="71">
        <v>0</v>
      </c>
      <c r="O10" s="44"/>
      <c r="P10" s="71">
        <v>1076625000</v>
      </c>
      <c r="Q10" s="44"/>
      <c r="R10" s="71">
        <v>85180930419</v>
      </c>
    </row>
    <row r="11" spans="1:18" ht="21.75" customHeight="1" x14ac:dyDescent="0.2">
      <c r="A11" s="136" t="s">
        <v>104</v>
      </c>
      <c r="B11" s="136"/>
      <c r="D11" s="71">
        <v>28251538641</v>
      </c>
      <c r="E11" s="44"/>
      <c r="F11" s="71">
        <v>0</v>
      </c>
      <c r="G11" s="44"/>
      <c r="H11" s="71">
        <v>0</v>
      </c>
      <c r="I11" s="44"/>
      <c r="J11" s="71">
        <f t="shared" ref="J11:J27" si="0">D11+F11+H11</f>
        <v>28251538641</v>
      </c>
      <c r="K11" s="44"/>
      <c r="L11" s="71">
        <v>47265221361</v>
      </c>
      <c r="M11" s="44"/>
      <c r="N11" s="71">
        <v>-543749999</v>
      </c>
      <c r="O11" s="44"/>
      <c r="P11" s="71">
        <v>0</v>
      </c>
      <c r="Q11" s="44"/>
      <c r="R11" s="71">
        <v>46721471362</v>
      </c>
    </row>
    <row r="12" spans="1:18" ht="21.75" customHeight="1" x14ac:dyDescent="0.2">
      <c r="A12" s="136" t="s">
        <v>107</v>
      </c>
      <c r="B12" s="136"/>
      <c r="D12" s="71">
        <v>56938166989</v>
      </c>
      <c r="E12" s="44"/>
      <c r="F12" s="71">
        <v>0</v>
      </c>
      <c r="G12" s="44"/>
      <c r="H12" s="71">
        <v>0</v>
      </c>
      <c r="I12" s="44"/>
      <c r="J12" s="71">
        <f t="shared" si="0"/>
        <v>56938166989</v>
      </c>
      <c r="K12" s="44"/>
      <c r="L12" s="71">
        <v>151645032415</v>
      </c>
      <c r="M12" s="44"/>
      <c r="N12" s="71">
        <v>-1087499999</v>
      </c>
      <c r="O12" s="44"/>
      <c r="P12" s="71">
        <v>0</v>
      </c>
      <c r="Q12" s="44"/>
      <c r="R12" s="71">
        <v>150557532416</v>
      </c>
    </row>
    <row r="13" spans="1:18" ht="21.75" customHeight="1" x14ac:dyDescent="0.2">
      <c r="A13" s="136" t="s">
        <v>143</v>
      </c>
      <c r="B13" s="136"/>
      <c r="D13" s="71">
        <v>44168597618</v>
      </c>
      <c r="E13" s="44"/>
      <c r="F13" s="71">
        <v>10384737727</v>
      </c>
      <c r="G13" s="44"/>
      <c r="H13" s="71">
        <v>0</v>
      </c>
      <c r="I13" s="44"/>
      <c r="J13" s="71">
        <f t="shared" si="0"/>
        <v>54553335345</v>
      </c>
      <c r="K13" s="44"/>
      <c r="L13" s="71">
        <v>127571385434</v>
      </c>
      <c r="M13" s="44"/>
      <c r="N13" s="71">
        <v>31528072284</v>
      </c>
      <c r="O13" s="44"/>
      <c r="P13" s="71">
        <v>0</v>
      </c>
      <c r="Q13" s="44"/>
      <c r="R13" s="71">
        <v>159099457718</v>
      </c>
    </row>
    <row r="14" spans="1:18" ht="21.75" customHeight="1" x14ac:dyDescent="0.2">
      <c r="A14" s="136" t="s">
        <v>101</v>
      </c>
      <c r="B14" s="136"/>
      <c r="D14" s="71">
        <v>64692178958</v>
      </c>
      <c r="E14" s="44"/>
      <c r="F14" s="71">
        <v>0</v>
      </c>
      <c r="G14" s="44"/>
      <c r="H14" s="71">
        <v>0</v>
      </c>
      <c r="I14" s="44"/>
      <c r="J14" s="71">
        <f t="shared" si="0"/>
        <v>64692178958</v>
      </c>
      <c r="K14" s="44"/>
      <c r="L14" s="71">
        <v>188176565474</v>
      </c>
      <c r="M14" s="44"/>
      <c r="N14" s="71">
        <v>0</v>
      </c>
      <c r="O14" s="44"/>
      <c r="P14" s="71">
        <v>0</v>
      </c>
      <c r="Q14" s="44"/>
      <c r="R14" s="71">
        <v>188176565474</v>
      </c>
    </row>
    <row r="15" spans="1:18" ht="21.75" customHeight="1" x14ac:dyDescent="0.2">
      <c r="A15" s="136" t="s">
        <v>140</v>
      </c>
      <c r="B15" s="136"/>
      <c r="D15" s="71">
        <v>51399053886</v>
      </c>
      <c r="E15" s="44"/>
      <c r="F15" s="71">
        <v>11947117629</v>
      </c>
      <c r="G15" s="44"/>
      <c r="H15" s="71">
        <v>0</v>
      </c>
      <c r="I15" s="44"/>
      <c r="J15" s="71">
        <f t="shared" si="0"/>
        <v>63346171515</v>
      </c>
      <c r="K15" s="44"/>
      <c r="L15" s="71">
        <v>277103041471</v>
      </c>
      <c r="M15" s="44"/>
      <c r="N15" s="71">
        <v>-81278816782</v>
      </c>
      <c r="O15" s="44"/>
      <c r="P15" s="71">
        <v>0</v>
      </c>
      <c r="Q15" s="44"/>
      <c r="R15" s="71">
        <v>195824224689</v>
      </c>
    </row>
    <row r="16" spans="1:18" ht="21.75" customHeight="1" x14ac:dyDescent="0.2">
      <c r="A16" s="136" t="s">
        <v>137</v>
      </c>
      <c r="B16" s="136"/>
      <c r="D16" s="71">
        <v>26310940740</v>
      </c>
      <c r="E16" s="44"/>
      <c r="F16" s="71">
        <v>8200938314</v>
      </c>
      <c r="G16" s="44"/>
      <c r="H16" s="71">
        <v>0</v>
      </c>
      <c r="I16" s="44"/>
      <c r="J16" s="71">
        <f t="shared" si="0"/>
        <v>34511879054</v>
      </c>
      <c r="K16" s="44"/>
      <c r="L16" s="71">
        <v>78826292720</v>
      </c>
      <c r="M16" s="44"/>
      <c r="N16" s="71">
        <v>24022130860</v>
      </c>
      <c r="O16" s="44"/>
      <c r="P16" s="71">
        <v>0</v>
      </c>
      <c r="Q16" s="44"/>
      <c r="R16" s="71">
        <v>102848423580</v>
      </c>
    </row>
    <row r="17" spans="1:18" ht="21.75" customHeight="1" x14ac:dyDescent="0.2">
      <c r="A17" s="136" t="s">
        <v>134</v>
      </c>
      <c r="B17" s="136"/>
      <c r="D17" s="71">
        <v>50876533485</v>
      </c>
      <c r="E17" s="44"/>
      <c r="F17" s="71">
        <v>11792811246</v>
      </c>
      <c r="G17" s="44"/>
      <c r="H17" s="71">
        <v>0</v>
      </c>
      <c r="I17" s="44"/>
      <c r="J17" s="71">
        <f t="shared" si="0"/>
        <v>62669344731</v>
      </c>
      <c r="K17" s="44"/>
      <c r="L17" s="71">
        <v>149695288559</v>
      </c>
      <c r="M17" s="44"/>
      <c r="N17" s="71">
        <v>35440106012</v>
      </c>
      <c r="O17" s="44"/>
      <c r="P17" s="71">
        <v>0</v>
      </c>
      <c r="Q17" s="44"/>
      <c r="R17" s="71">
        <v>185135394571</v>
      </c>
    </row>
    <row r="18" spans="1:18" ht="21.75" customHeight="1" x14ac:dyDescent="0.2">
      <c r="A18" s="136" t="s">
        <v>131</v>
      </c>
      <c r="B18" s="136"/>
      <c r="D18" s="71">
        <v>20803867351</v>
      </c>
      <c r="E18" s="44"/>
      <c r="F18" s="71">
        <v>4677027115</v>
      </c>
      <c r="G18" s="44"/>
      <c r="H18" s="71">
        <v>0</v>
      </c>
      <c r="I18" s="44"/>
      <c r="J18" s="71">
        <f t="shared" si="0"/>
        <v>25480894466</v>
      </c>
      <c r="K18" s="44"/>
      <c r="L18" s="71">
        <v>59947417659</v>
      </c>
      <c r="M18" s="44"/>
      <c r="N18" s="71">
        <v>14474406563</v>
      </c>
      <c r="O18" s="44"/>
      <c r="P18" s="71">
        <v>0</v>
      </c>
      <c r="Q18" s="44"/>
      <c r="R18" s="71">
        <v>74421824222</v>
      </c>
    </row>
    <row r="19" spans="1:18" ht="21.75" customHeight="1" x14ac:dyDescent="0.2">
      <c r="A19" s="136" t="s">
        <v>128</v>
      </c>
      <c r="B19" s="136"/>
      <c r="D19" s="71">
        <v>4314830645</v>
      </c>
      <c r="E19" s="44"/>
      <c r="F19" s="71">
        <v>902806832</v>
      </c>
      <c r="G19" s="44"/>
      <c r="H19" s="71">
        <v>0</v>
      </c>
      <c r="I19" s="44"/>
      <c r="J19" s="71">
        <f t="shared" si="0"/>
        <v>5217637477</v>
      </c>
      <c r="K19" s="44"/>
      <c r="L19" s="71">
        <v>12464667496</v>
      </c>
      <c r="M19" s="44"/>
      <c r="N19" s="71">
        <v>2771295289</v>
      </c>
      <c r="O19" s="44"/>
      <c r="P19" s="71">
        <v>0</v>
      </c>
      <c r="Q19" s="44"/>
      <c r="R19" s="71">
        <v>15235962785</v>
      </c>
    </row>
    <row r="20" spans="1:18" ht="21.75" customHeight="1" x14ac:dyDescent="0.2">
      <c r="A20" s="136" t="s">
        <v>113</v>
      </c>
      <c r="B20" s="136"/>
      <c r="D20" s="71">
        <v>29190954374</v>
      </c>
      <c r="E20" s="44"/>
      <c r="F20" s="71">
        <v>0</v>
      </c>
      <c r="G20" s="44"/>
      <c r="H20" s="71">
        <v>0</v>
      </c>
      <c r="I20" s="44"/>
      <c r="J20" s="71">
        <f t="shared" si="0"/>
        <v>29190954374</v>
      </c>
      <c r="K20" s="44"/>
      <c r="L20" s="71">
        <v>86898670714</v>
      </c>
      <c r="M20" s="44"/>
      <c r="N20" s="71">
        <v>0</v>
      </c>
      <c r="O20" s="44"/>
      <c r="P20" s="71">
        <v>0</v>
      </c>
      <c r="Q20" s="44"/>
      <c r="R20" s="71">
        <v>86898670714</v>
      </c>
    </row>
    <row r="21" spans="1:18" ht="21.75" customHeight="1" x14ac:dyDescent="0.2">
      <c r="A21" s="136" t="s">
        <v>125</v>
      </c>
      <c r="B21" s="136"/>
      <c r="D21" s="71">
        <v>10401975752</v>
      </c>
      <c r="E21" s="44"/>
      <c r="F21" s="71">
        <v>25242267050</v>
      </c>
      <c r="G21" s="44"/>
      <c r="H21" s="71">
        <v>0</v>
      </c>
      <c r="I21" s="44"/>
      <c r="J21" s="71">
        <f t="shared" si="0"/>
        <v>35644242802</v>
      </c>
      <c r="K21" s="44"/>
      <c r="L21" s="71">
        <v>31894768472</v>
      </c>
      <c r="M21" s="44"/>
      <c r="N21" s="71">
        <v>21996033150</v>
      </c>
      <c r="O21" s="44"/>
      <c r="P21" s="71">
        <v>0</v>
      </c>
      <c r="Q21" s="44"/>
      <c r="R21" s="71">
        <v>53890801622</v>
      </c>
    </row>
    <row r="22" spans="1:18" ht="21.75" customHeight="1" x14ac:dyDescent="0.2">
      <c r="A22" s="136" t="s">
        <v>119</v>
      </c>
      <c r="B22" s="136"/>
      <c r="D22" s="71">
        <v>7432535280</v>
      </c>
      <c r="E22" s="44"/>
      <c r="F22" s="71">
        <v>709613938</v>
      </c>
      <c r="G22" s="44"/>
      <c r="H22" s="71">
        <v>0</v>
      </c>
      <c r="I22" s="44"/>
      <c r="J22" s="71">
        <f t="shared" si="0"/>
        <v>8142149218</v>
      </c>
      <c r="K22" s="44"/>
      <c r="L22" s="71">
        <v>21478090294</v>
      </c>
      <c r="M22" s="44"/>
      <c r="N22" s="71">
        <v>11541870694</v>
      </c>
      <c r="O22" s="44"/>
      <c r="P22" s="71">
        <v>0</v>
      </c>
      <c r="Q22" s="44"/>
      <c r="R22" s="71">
        <v>33019960988</v>
      </c>
    </row>
    <row r="23" spans="1:18" ht="21.75" customHeight="1" x14ac:dyDescent="0.2">
      <c r="A23" s="136" t="s">
        <v>110</v>
      </c>
      <c r="B23" s="136"/>
      <c r="D23" s="71">
        <v>14348136506</v>
      </c>
      <c r="E23" s="44"/>
      <c r="F23" s="71">
        <v>0</v>
      </c>
      <c r="G23" s="44"/>
      <c r="H23" s="71">
        <v>0</v>
      </c>
      <c r="I23" s="44"/>
      <c r="J23" s="71">
        <f t="shared" si="0"/>
        <v>14348136506</v>
      </c>
      <c r="K23" s="44"/>
      <c r="L23" s="71">
        <v>42471217502</v>
      </c>
      <c r="M23" s="44"/>
      <c r="N23" s="71">
        <v>0</v>
      </c>
      <c r="O23" s="44"/>
      <c r="P23" s="71">
        <v>0</v>
      </c>
      <c r="Q23" s="44"/>
      <c r="R23" s="71">
        <v>42471217502</v>
      </c>
    </row>
    <row r="24" spans="1:18" ht="21.75" customHeight="1" x14ac:dyDescent="0.2">
      <c r="A24" s="136" t="s">
        <v>116</v>
      </c>
      <c r="B24" s="136"/>
      <c r="D24" s="71">
        <v>22767220851</v>
      </c>
      <c r="E24" s="44"/>
      <c r="F24" s="71">
        <v>0</v>
      </c>
      <c r="G24" s="44"/>
      <c r="H24" s="71">
        <v>0</v>
      </c>
      <c r="I24" s="44"/>
      <c r="J24" s="71">
        <f t="shared" si="0"/>
        <v>22767220851</v>
      </c>
      <c r="K24" s="44"/>
      <c r="L24" s="71">
        <v>68409294754</v>
      </c>
      <c r="M24" s="44"/>
      <c r="N24" s="71">
        <v>0</v>
      </c>
      <c r="O24" s="44"/>
      <c r="P24" s="71">
        <v>0</v>
      </c>
      <c r="Q24" s="44"/>
      <c r="R24" s="71">
        <v>68409294754</v>
      </c>
    </row>
    <row r="25" spans="1:18" ht="21.75" customHeight="1" x14ac:dyDescent="0.2">
      <c r="A25" s="136" t="s">
        <v>94</v>
      </c>
      <c r="B25" s="136"/>
      <c r="D25" s="71">
        <v>172846286910</v>
      </c>
      <c r="E25" s="44"/>
      <c r="F25" s="71">
        <v>-370330391763</v>
      </c>
      <c r="G25" s="44"/>
      <c r="H25" s="71">
        <v>0</v>
      </c>
      <c r="I25" s="44"/>
      <c r="J25" s="71">
        <f t="shared" si="0"/>
        <v>-197484104853</v>
      </c>
      <c r="K25" s="44"/>
      <c r="L25" s="71">
        <v>493634717530</v>
      </c>
      <c r="M25" s="44"/>
      <c r="N25" s="71">
        <v>-362481082147</v>
      </c>
      <c r="O25" s="44"/>
      <c r="P25" s="71">
        <v>0</v>
      </c>
      <c r="Q25" s="44"/>
      <c r="R25" s="71">
        <v>131153635383</v>
      </c>
    </row>
    <row r="26" spans="1:18" ht="21.75" customHeight="1" x14ac:dyDescent="0.2">
      <c r="A26" s="145" t="s">
        <v>98</v>
      </c>
      <c r="B26" s="145"/>
      <c r="D26" s="74">
        <v>0</v>
      </c>
      <c r="E26" s="44"/>
      <c r="F26" s="74">
        <v>5197507038</v>
      </c>
      <c r="G26" s="44"/>
      <c r="H26" s="74">
        <v>0</v>
      </c>
      <c r="I26" s="44"/>
      <c r="J26" s="71">
        <f t="shared" si="0"/>
        <v>5197507038</v>
      </c>
      <c r="K26" s="44"/>
      <c r="L26" s="74">
        <v>0</v>
      </c>
      <c r="M26" s="44"/>
      <c r="N26" s="74">
        <v>34838788182</v>
      </c>
      <c r="O26" s="44"/>
      <c r="P26" s="74">
        <v>0</v>
      </c>
      <c r="Q26" s="44"/>
      <c r="R26" s="74">
        <v>34838788182</v>
      </c>
    </row>
    <row r="27" spans="1:18" ht="21.75" customHeight="1" x14ac:dyDescent="0.2">
      <c r="A27" s="147" t="str">
        <f>'[1]سود اوراق بهادار'!A25</f>
        <v>سود اوراق اختیارخ.ت.هرمز-2552-060318</v>
      </c>
      <c r="B27" s="147"/>
      <c r="D27" s="71">
        <f>'[1]سود اوراق بهادار'!M25</f>
        <v>3830229180</v>
      </c>
      <c r="E27" s="44"/>
      <c r="F27" s="71">
        <v>0</v>
      </c>
      <c r="G27" s="44"/>
      <c r="H27" s="71">
        <v>0</v>
      </c>
      <c r="I27" s="44"/>
      <c r="J27" s="71">
        <f t="shared" si="0"/>
        <v>3830229180</v>
      </c>
      <c r="K27" s="44"/>
      <c r="L27" s="71">
        <f>'سود اوراق بهادار'!P25</f>
        <v>11490687540</v>
      </c>
      <c r="M27" s="44"/>
      <c r="N27" s="71">
        <v>0</v>
      </c>
      <c r="O27" s="44"/>
      <c r="P27" s="71">
        <v>0</v>
      </c>
      <c r="Q27" s="44"/>
      <c r="R27" s="71">
        <f t="shared" ref="R27" si="1">L27+N27+P27</f>
        <v>11490687540</v>
      </c>
    </row>
    <row r="28" spans="1:18" ht="21.75" customHeight="1" thickBot="1" x14ac:dyDescent="0.25">
      <c r="A28" s="146" t="s">
        <v>65</v>
      </c>
      <c r="B28" s="146"/>
      <c r="D28" s="134">
        <f>SUM(D9:D27)</f>
        <v>612883491521</v>
      </c>
      <c r="E28" s="44"/>
      <c r="F28" s="134">
        <f>SUM(F9:F27)</f>
        <v>-291275564874</v>
      </c>
      <c r="G28" s="44"/>
      <c r="H28" s="134">
        <f>SUM(H9:H27)</f>
        <v>1621087907</v>
      </c>
      <c r="I28" s="44"/>
      <c r="J28" s="134">
        <f>SUM(J9:J27)</f>
        <v>323229014554</v>
      </c>
      <c r="K28" s="44"/>
      <c r="L28" s="134">
        <f t="shared" ref="L28:R28" si="2">SUM(L9:L27)</f>
        <v>1946114191176</v>
      </c>
      <c r="M28" s="44"/>
      <c r="N28" s="134">
        <f t="shared" si="2"/>
        <v>-268778445893</v>
      </c>
      <c r="O28" s="44"/>
      <c r="P28" s="134">
        <f t="shared" si="2"/>
        <v>8514598255</v>
      </c>
      <c r="Q28" s="44"/>
      <c r="R28" s="134">
        <f t="shared" si="2"/>
        <v>1685850343538</v>
      </c>
    </row>
    <row r="29" spans="1:18" ht="13.5" thickTop="1" x14ac:dyDescent="0.2">
      <c r="E29" s="44"/>
      <c r="G29" s="44"/>
      <c r="I29" s="44"/>
      <c r="K29" s="44"/>
      <c r="M29" s="44"/>
      <c r="O29" s="44"/>
      <c r="Q29" s="44"/>
    </row>
    <row r="31" spans="1:18" x14ac:dyDescent="0.2">
      <c r="D31" s="100">
        <f>D28-'سود اوراق بهادار'!N26</f>
        <v>0</v>
      </c>
      <c r="E31" s="100"/>
      <c r="F31" s="100">
        <f>F28-'درآمد ناشی از تغییر قیمت اوراق'!I87</f>
        <v>5816885349</v>
      </c>
      <c r="G31" s="100"/>
      <c r="H31" s="100">
        <f>H28-'درآمد ناشی از فروش'!I28</f>
        <v>-5816885348</v>
      </c>
      <c r="L31" s="100">
        <f>L28-'سود اوراق بهادار'!T26</f>
        <v>0</v>
      </c>
      <c r="M31" s="100"/>
      <c r="N31" s="100">
        <f>N28-'درآمد ناشی از تغییر قیمت اوراق'!Q87</f>
        <v>6</v>
      </c>
      <c r="O31" s="100"/>
      <c r="P31" s="100">
        <f>P28-'درآمد ناشی از فروش'!Q22</f>
        <v>0</v>
      </c>
    </row>
  </sheetData>
  <mergeCells count="2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7:B27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5"/>
  <sheetViews>
    <sheetView rightToLeft="1" tabSelected="1" view="pageBreakPreview" zoomScaleNormal="100" zoomScaleSheetLayoutView="100" workbookViewId="0">
      <selection activeCell="L18" sqref="L18"/>
    </sheetView>
  </sheetViews>
  <sheetFormatPr defaultRowHeight="12.75" x14ac:dyDescent="0.2"/>
  <cols>
    <col min="1" max="1" width="9" style="27" bestFit="1" customWidth="1"/>
    <col min="2" max="2" width="17.5703125" style="27" customWidth="1"/>
    <col min="3" max="3" width="1.28515625" style="27" customWidth="1"/>
    <col min="4" max="4" width="11.28515625" style="27" bestFit="1" customWidth="1"/>
    <col min="5" max="5" width="1.28515625" style="27" customWidth="1"/>
    <col min="6" max="6" width="28" style="27" bestFit="1" customWidth="1"/>
    <col min="7" max="7" width="1.28515625" style="27" customWidth="1"/>
    <col min="8" max="8" width="14.42578125" style="27" bestFit="1" customWidth="1"/>
    <col min="9" max="9" width="1.28515625" style="27" customWidth="1"/>
    <col min="10" max="10" width="20.28515625" style="27" bestFit="1" customWidth="1"/>
    <col min="11" max="11" width="1.28515625" style="27" customWidth="1"/>
    <col min="12" max="12" width="27" style="27" customWidth="1"/>
    <col min="13" max="13" width="1.28515625" style="27" customWidth="1"/>
    <col min="14" max="14" width="21.42578125" style="27" bestFit="1" customWidth="1"/>
    <col min="15" max="15" width="1.140625" style="27" customWidth="1"/>
    <col min="16" max="16" width="14.28515625" style="27" customWidth="1"/>
    <col min="17" max="17" width="1.28515625" style="27" customWidth="1"/>
    <col min="18" max="18" width="23.85546875" style="27" customWidth="1"/>
    <col min="19" max="19" width="15.5703125" style="27" bestFit="1" customWidth="1"/>
    <col min="20" max="16384" width="9.140625" style="27"/>
  </cols>
  <sheetData>
    <row r="1" spans="1:22" ht="25.5" x14ac:dyDescent="0.2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1:22" ht="25.5" x14ac:dyDescent="0.2">
      <c r="A2" s="150" t="s">
        <v>174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22" ht="25.5" x14ac:dyDescent="0.2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1:22" x14ac:dyDescent="0.2">
      <c r="F4" s="28"/>
      <c r="H4" s="29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22" ht="24" x14ac:dyDescent="0.2">
      <c r="A5" s="30" t="s">
        <v>210</v>
      </c>
      <c r="B5" s="151" t="s">
        <v>211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</row>
    <row r="6" spans="1:22" ht="21" x14ac:dyDescent="0.2">
      <c r="A6" s="152" t="s">
        <v>214</v>
      </c>
      <c r="B6" s="152"/>
      <c r="D6" s="152" t="s">
        <v>215</v>
      </c>
      <c r="F6" s="152" t="s">
        <v>216</v>
      </c>
      <c r="H6" s="154" t="s">
        <v>68</v>
      </c>
      <c r="I6" s="28"/>
      <c r="J6" s="152" t="s">
        <v>217</v>
      </c>
      <c r="K6" s="28"/>
      <c r="L6" s="156" t="s">
        <v>212</v>
      </c>
      <c r="M6" s="28"/>
      <c r="N6" s="156" t="s">
        <v>249</v>
      </c>
      <c r="O6" s="31"/>
      <c r="P6" s="152" t="s">
        <v>218</v>
      </c>
      <c r="Q6" s="28"/>
      <c r="R6" s="156" t="s">
        <v>213</v>
      </c>
    </row>
    <row r="7" spans="1:22" ht="21" x14ac:dyDescent="0.2">
      <c r="A7" s="153"/>
      <c r="B7" s="153"/>
      <c r="D7" s="153"/>
      <c r="F7" s="153"/>
      <c r="H7" s="155"/>
      <c r="I7" s="28"/>
      <c r="J7" s="153"/>
      <c r="K7" s="28"/>
      <c r="L7" s="157"/>
      <c r="M7" s="28"/>
      <c r="N7" s="157"/>
      <c r="O7" s="31"/>
      <c r="P7" s="153"/>
      <c r="Q7" s="28"/>
      <c r="R7" s="157"/>
    </row>
    <row r="8" spans="1:22" ht="21" x14ac:dyDescent="0.2">
      <c r="A8" s="148" t="s">
        <v>250</v>
      </c>
      <c r="B8" s="148"/>
      <c r="C8" s="32"/>
      <c r="D8" s="33" t="s">
        <v>219</v>
      </c>
      <c r="F8" s="34" t="s">
        <v>251</v>
      </c>
      <c r="H8" s="83">
        <v>2000000</v>
      </c>
      <c r="I8" s="84"/>
      <c r="J8" s="90">
        <f>H8*1000000</f>
        <v>2000000000000</v>
      </c>
      <c r="K8" s="84"/>
      <c r="L8" s="85">
        <v>50259247674</v>
      </c>
      <c r="M8" s="28"/>
      <c r="N8" s="32" t="s">
        <v>285</v>
      </c>
      <c r="O8" s="31"/>
      <c r="P8" s="35">
        <v>26</v>
      </c>
      <c r="Q8" s="28"/>
      <c r="R8" s="36">
        <v>0.39500000000000002</v>
      </c>
    </row>
    <row r="9" spans="1:22" ht="18.75" x14ac:dyDescent="0.2">
      <c r="A9" s="148" t="s">
        <v>250</v>
      </c>
      <c r="B9" s="148"/>
      <c r="C9" s="32"/>
      <c r="D9" s="33" t="s">
        <v>219</v>
      </c>
      <c r="E9" s="32"/>
      <c r="F9" s="149" t="s">
        <v>94</v>
      </c>
      <c r="G9" s="32"/>
      <c r="H9" s="83">
        <v>5420000</v>
      </c>
      <c r="I9" s="86"/>
      <c r="J9" s="90">
        <f>H9*1000000</f>
        <v>5420000000000</v>
      </c>
      <c r="K9" s="86"/>
      <c r="L9" s="85">
        <v>225401882762</v>
      </c>
      <c r="M9" s="32"/>
      <c r="N9" s="32" t="s">
        <v>286</v>
      </c>
      <c r="O9" s="32"/>
      <c r="P9" s="35">
        <v>19</v>
      </c>
      <c r="Q9" s="33"/>
      <c r="R9" s="36">
        <v>0.4</v>
      </c>
    </row>
    <row r="10" spans="1:22" ht="18.75" x14ac:dyDescent="0.2">
      <c r="A10" s="148" t="s">
        <v>250</v>
      </c>
      <c r="B10" s="148"/>
      <c r="C10" s="32"/>
      <c r="D10" s="33" t="s">
        <v>219</v>
      </c>
      <c r="E10" s="32"/>
      <c r="F10" s="149"/>
      <c r="G10" s="32"/>
      <c r="H10" s="83">
        <v>935000</v>
      </c>
      <c r="I10" s="86"/>
      <c r="J10" s="90">
        <f>H10*1000000</f>
        <v>935000000000</v>
      </c>
      <c r="K10" s="86"/>
      <c r="L10" s="85">
        <v>1917788885</v>
      </c>
      <c r="M10" s="32"/>
      <c r="N10" s="32" t="s">
        <v>287</v>
      </c>
      <c r="O10" s="32"/>
      <c r="P10" s="35">
        <v>19</v>
      </c>
      <c r="Q10" s="33"/>
      <c r="R10" s="36">
        <v>0.39</v>
      </c>
    </row>
    <row r="11" spans="1:22" ht="18.75" x14ac:dyDescent="0.2">
      <c r="A11" s="148" t="s">
        <v>250</v>
      </c>
      <c r="B11" s="148"/>
      <c r="C11" s="32"/>
      <c r="D11" s="33" t="s">
        <v>219</v>
      </c>
      <c r="E11" s="32"/>
      <c r="F11" s="37" t="s">
        <v>252</v>
      </c>
      <c r="G11" s="38"/>
      <c r="H11" s="83">
        <v>480000</v>
      </c>
      <c r="I11" s="87"/>
      <c r="J11" s="90">
        <f>H11*1000000</f>
        <v>480000000000</v>
      </c>
      <c r="K11" s="87"/>
      <c r="L11" s="85">
        <v>14320258070</v>
      </c>
      <c r="M11" s="38"/>
      <c r="N11" s="32" t="s">
        <v>288</v>
      </c>
      <c r="O11" s="38"/>
      <c r="P11" s="35">
        <v>23</v>
      </c>
      <c r="Q11" s="33"/>
      <c r="R11" s="36">
        <v>0.38500000000000001</v>
      </c>
      <c r="V11" s="39"/>
    </row>
    <row r="12" spans="1:22" ht="18.75" x14ac:dyDescent="0.2">
      <c r="A12" s="148" t="s">
        <v>250</v>
      </c>
      <c r="B12" s="148"/>
      <c r="C12" s="32"/>
      <c r="D12" s="33" t="s">
        <v>219</v>
      </c>
      <c r="E12" s="32"/>
      <c r="F12" s="37" t="s">
        <v>253</v>
      </c>
      <c r="G12" s="38"/>
      <c r="H12" s="83">
        <v>1000000</v>
      </c>
      <c r="I12" s="87"/>
      <c r="J12" s="90">
        <f t="shared" ref="J12:J15" si="0">H12*1000000</f>
        <v>1000000000000</v>
      </c>
      <c r="K12" s="87"/>
      <c r="L12" s="85">
        <v>28349860214</v>
      </c>
      <c r="M12" s="38"/>
      <c r="N12" s="32" t="s">
        <v>289</v>
      </c>
      <c r="O12" s="38"/>
      <c r="P12" s="35">
        <v>23</v>
      </c>
      <c r="Q12" s="33"/>
      <c r="R12" s="36">
        <v>0.39</v>
      </c>
      <c r="V12" s="39"/>
    </row>
    <row r="13" spans="1:22" ht="18.75" x14ac:dyDescent="0.2">
      <c r="A13" s="148" t="s">
        <v>250</v>
      </c>
      <c r="B13" s="148"/>
      <c r="C13" s="32"/>
      <c r="D13" s="33" t="s">
        <v>219</v>
      </c>
      <c r="E13" s="32"/>
      <c r="F13" s="37" t="s">
        <v>254</v>
      </c>
      <c r="G13" s="38"/>
      <c r="H13" s="83">
        <v>800000</v>
      </c>
      <c r="I13" s="87"/>
      <c r="J13" s="90">
        <f t="shared" si="0"/>
        <v>800000000000</v>
      </c>
      <c r="K13" s="87"/>
      <c r="L13" s="85">
        <v>54627096769</v>
      </c>
      <c r="M13" s="38"/>
      <c r="N13" s="32" t="s">
        <v>290</v>
      </c>
      <c r="O13" s="38"/>
      <c r="P13" s="35">
        <v>18</v>
      </c>
      <c r="Q13" s="33"/>
      <c r="R13" s="36">
        <v>0.38500000000000001</v>
      </c>
      <c r="V13" s="39"/>
    </row>
    <row r="14" spans="1:22" ht="18.75" x14ac:dyDescent="0.2">
      <c r="A14" s="148" t="s">
        <v>250</v>
      </c>
      <c r="B14" s="148"/>
      <c r="C14" s="32"/>
      <c r="D14" s="33" t="s">
        <v>219</v>
      </c>
      <c r="E14" s="32"/>
      <c r="F14" s="37" t="s">
        <v>255</v>
      </c>
      <c r="G14" s="38"/>
      <c r="H14" s="83">
        <v>1980000</v>
      </c>
      <c r="I14" s="88"/>
      <c r="J14" s="90">
        <f t="shared" si="0"/>
        <v>1980000000000</v>
      </c>
      <c r="K14" s="87"/>
      <c r="L14" s="85">
        <v>31947978083</v>
      </c>
      <c r="M14" s="38"/>
      <c r="N14" s="32" t="s">
        <v>291</v>
      </c>
      <c r="O14" s="38"/>
      <c r="P14" s="35">
        <v>19</v>
      </c>
      <c r="Q14" s="35"/>
      <c r="R14" s="36">
        <v>0.38500000000000001</v>
      </c>
      <c r="V14" s="39"/>
    </row>
    <row r="15" spans="1:22" ht="18.75" x14ac:dyDescent="0.2">
      <c r="A15" s="148" t="s">
        <v>256</v>
      </c>
      <c r="B15" s="148"/>
      <c r="C15" s="32"/>
      <c r="D15" s="33" t="s">
        <v>69</v>
      </c>
      <c r="E15" s="32"/>
      <c r="F15" s="37" t="s">
        <v>257</v>
      </c>
      <c r="G15" s="38"/>
      <c r="H15" s="83">
        <v>2706888</v>
      </c>
      <c r="I15" s="88"/>
      <c r="J15" s="90">
        <f t="shared" si="0"/>
        <v>2706888000000</v>
      </c>
      <c r="K15" s="87"/>
      <c r="L15" s="85">
        <v>113396139694</v>
      </c>
      <c r="M15" s="38"/>
      <c r="N15" s="32" t="s">
        <v>258</v>
      </c>
      <c r="O15" s="38"/>
      <c r="P15" s="35">
        <v>23</v>
      </c>
      <c r="Q15" s="35"/>
      <c r="R15" s="36">
        <v>0.38179999999999997</v>
      </c>
      <c r="V15" s="39"/>
    </row>
    <row r="16" spans="1:22" ht="18.75" x14ac:dyDescent="0.2">
      <c r="A16" s="148" t="s">
        <v>259</v>
      </c>
      <c r="B16" s="148"/>
      <c r="C16" s="32"/>
      <c r="D16" s="33" t="s">
        <v>69</v>
      </c>
      <c r="E16" s="32"/>
      <c r="F16" s="37" t="s">
        <v>260</v>
      </c>
      <c r="G16" s="38"/>
      <c r="H16" s="83">
        <v>282167044</v>
      </c>
      <c r="I16" s="88"/>
      <c r="J16" s="90">
        <v>509574324804</v>
      </c>
      <c r="K16" s="87"/>
      <c r="L16" s="88">
        <v>11490687540</v>
      </c>
      <c r="M16" s="40"/>
      <c r="N16" s="32" t="s">
        <v>292</v>
      </c>
      <c r="O16" s="38"/>
      <c r="P16" s="35" t="s">
        <v>69</v>
      </c>
      <c r="Q16" s="35"/>
      <c r="R16" s="36">
        <v>0.38700000000000001</v>
      </c>
      <c r="V16" s="39"/>
    </row>
    <row r="17" spans="1:22" s="28" customFormat="1" ht="18.75" x14ac:dyDescent="0.2">
      <c r="A17" s="148" t="s">
        <v>250</v>
      </c>
      <c r="B17" s="148"/>
      <c r="C17" s="32"/>
      <c r="D17" s="33" t="s">
        <v>69</v>
      </c>
      <c r="E17" s="32"/>
      <c r="F17" s="37" t="s">
        <v>107</v>
      </c>
      <c r="G17" s="38"/>
      <c r="H17" s="83">
        <v>2000000</v>
      </c>
      <c r="I17" s="88"/>
      <c r="J17" s="90">
        <v>2000000000000</v>
      </c>
      <c r="K17" s="87"/>
      <c r="L17" s="88">
        <v>45917698615</v>
      </c>
      <c r="M17" s="40"/>
      <c r="N17" s="32" t="s">
        <v>293</v>
      </c>
      <c r="O17" s="38"/>
      <c r="P17" s="35">
        <v>23</v>
      </c>
      <c r="Q17" s="35"/>
      <c r="R17" s="36">
        <v>0.4</v>
      </c>
    </row>
    <row r="18" spans="1:22" s="28" customFormat="1" ht="18.75" x14ac:dyDescent="0.2">
      <c r="A18" s="148" t="s">
        <v>250</v>
      </c>
      <c r="B18" s="148"/>
      <c r="C18" s="32"/>
      <c r="D18" s="33"/>
      <c r="E18" s="32"/>
      <c r="F18" s="37" t="s">
        <v>261</v>
      </c>
      <c r="G18" s="38"/>
      <c r="H18" s="83">
        <v>1000000</v>
      </c>
      <c r="I18" s="88"/>
      <c r="J18" s="90">
        <f>H18*1000000</f>
        <v>1000000000000</v>
      </c>
      <c r="K18" s="87"/>
      <c r="L18" s="88">
        <v>14702892561</v>
      </c>
      <c r="M18" s="40"/>
      <c r="N18" s="32" t="s">
        <v>294</v>
      </c>
      <c r="O18" s="38"/>
      <c r="P18" s="35">
        <v>23</v>
      </c>
      <c r="Q18" s="35"/>
      <c r="R18" s="36">
        <v>0.41</v>
      </c>
    </row>
    <row r="19" spans="1:22" ht="19.5" thickBot="1" x14ac:dyDescent="0.25">
      <c r="A19" s="35"/>
      <c r="B19" s="35"/>
      <c r="C19" s="32"/>
      <c r="D19" s="33"/>
      <c r="E19" s="32"/>
      <c r="F19" s="38"/>
      <c r="G19" s="38"/>
      <c r="H19" s="87"/>
      <c r="I19" s="87"/>
      <c r="J19" s="91">
        <f>SUM(J8:J18)</f>
        <v>18831462324804</v>
      </c>
      <c r="K19" s="87"/>
      <c r="L19" s="89">
        <f>SUM(L8:L18)</f>
        <v>592331530867</v>
      </c>
      <c r="M19" s="38"/>
      <c r="N19" s="38"/>
      <c r="O19" s="38"/>
      <c r="P19" s="38"/>
      <c r="Q19" s="38"/>
      <c r="R19" s="38"/>
      <c r="V19" s="39"/>
    </row>
    <row r="20" spans="1:22" ht="19.5" thickTop="1" x14ac:dyDescent="0.4">
      <c r="A20" s="41"/>
      <c r="B20" s="41"/>
      <c r="C20" s="42"/>
      <c r="D20" s="43"/>
      <c r="E20" s="42"/>
      <c r="F20" s="28"/>
      <c r="H20" s="29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22" ht="17.25" x14ac:dyDescent="0.45">
      <c r="L21" s="56"/>
    </row>
    <row r="22" spans="1:22" ht="17.25" x14ac:dyDescent="0.45">
      <c r="L22" s="56"/>
    </row>
    <row r="23" spans="1:22" x14ac:dyDescent="0.2">
      <c r="L23" s="55"/>
    </row>
    <row r="25" spans="1:22" x14ac:dyDescent="0.2">
      <c r="L25" s="55"/>
    </row>
  </sheetData>
  <mergeCells count="25">
    <mergeCell ref="A8:B8"/>
    <mergeCell ref="A1:R1"/>
    <mergeCell ref="A2:R2"/>
    <mergeCell ref="A3:R3"/>
    <mergeCell ref="B5:R5"/>
    <mergeCell ref="A6:B7"/>
    <mergeCell ref="D6:D7"/>
    <mergeCell ref="F6:F7"/>
    <mergeCell ref="H6:H7"/>
    <mergeCell ref="N6:N7"/>
    <mergeCell ref="R6:R7"/>
    <mergeCell ref="J6:J7"/>
    <mergeCell ref="L6:L7"/>
    <mergeCell ref="P6:P7"/>
    <mergeCell ref="A10:B10"/>
    <mergeCell ref="F9:F10"/>
    <mergeCell ref="A16:B16"/>
    <mergeCell ref="A17:B17"/>
    <mergeCell ref="A18:B18"/>
    <mergeCell ref="A14:B14"/>
    <mergeCell ref="A15:B15"/>
    <mergeCell ref="A13:B13"/>
    <mergeCell ref="A9:B9"/>
    <mergeCell ref="A11:B11"/>
    <mergeCell ref="A12:B12"/>
  </mergeCells>
  <pageMargins left="0.39" right="0.39" top="0.39" bottom="0.39" header="0" footer="0"/>
  <pageSetup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"/>
  <sheetViews>
    <sheetView rightToLeft="1" view="pageBreakPreview" zoomScaleNormal="100" zoomScaleSheetLayoutView="100" workbookViewId="0">
      <selection activeCell="F24" sqref="F24"/>
    </sheetView>
  </sheetViews>
  <sheetFormatPr defaultRowHeight="12.75" x14ac:dyDescent="0.2"/>
  <cols>
    <col min="1" max="1" width="5.140625" customWidth="1"/>
    <col min="2" max="2" width="33.140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38" t="s">
        <v>0</v>
      </c>
      <c r="B1" s="138"/>
      <c r="C1" s="138"/>
      <c r="D1" s="138"/>
      <c r="E1" s="138"/>
      <c r="F1" s="138"/>
    </row>
    <row r="2" spans="1:6" ht="21.75" customHeight="1" x14ac:dyDescent="0.2">
      <c r="A2" s="138" t="s">
        <v>174</v>
      </c>
      <c r="B2" s="138"/>
      <c r="C2" s="138"/>
      <c r="D2" s="138"/>
      <c r="E2" s="138"/>
      <c r="F2" s="138"/>
    </row>
    <row r="3" spans="1:6" ht="21.75" customHeight="1" x14ac:dyDescent="0.2">
      <c r="A3" s="138" t="s">
        <v>2</v>
      </c>
      <c r="B3" s="138"/>
      <c r="C3" s="138"/>
      <c r="D3" s="138"/>
      <c r="E3" s="138"/>
      <c r="F3" s="138"/>
    </row>
    <row r="4" spans="1:6" ht="14.45" customHeight="1" x14ac:dyDescent="0.2"/>
    <row r="5" spans="1:6" ht="14.45" customHeight="1" x14ac:dyDescent="0.2">
      <c r="A5" s="1" t="s">
        <v>220</v>
      </c>
      <c r="B5" s="139" t="s">
        <v>221</v>
      </c>
      <c r="C5" s="139"/>
      <c r="D5" s="139"/>
      <c r="E5" s="139"/>
      <c r="F5" s="139"/>
    </row>
    <row r="6" spans="1:6" ht="14.45" customHeight="1" x14ac:dyDescent="0.2">
      <c r="D6" s="19" t="s">
        <v>193</v>
      </c>
      <c r="F6" s="19" t="s">
        <v>194</v>
      </c>
    </row>
    <row r="7" spans="1:6" ht="36.4" customHeight="1" x14ac:dyDescent="0.2">
      <c r="A7" s="140" t="s">
        <v>222</v>
      </c>
      <c r="B7" s="140"/>
      <c r="D7" s="15" t="s">
        <v>223</v>
      </c>
      <c r="F7" s="15" t="s">
        <v>223</v>
      </c>
    </row>
    <row r="8" spans="1:6" ht="21.75" customHeight="1" x14ac:dyDescent="0.2">
      <c r="A8" s="66" t="s">
        <v>268</v>
      </c>
      <c r="B8" s="66"/>
      <c r="D8" s="74">
        <f>'سود سپرده بانکی'!G8</f>
        <v>199531</v>
      </c>
      <c r="E8" s="74">
        <v>0</v>
      </c>
      <c r="F8" s="71">
        <v>6695835139</v>
      </c>
    </row>
    <row r="9" spans="1:6" ht="21.75" customHeight="1" x14ac:dyDescent="0.2">
      <c r="A9" s="65" t="s">
        <v>269</v>
      </c>
      <c r="B9" s="65"/>
      <c r="D9" s="71">
        <f>'سود سپرده بانکی'!G9</f>
        <v>101573246775</v>
      </c>
      <c r="E9" s="71">
        <v>0</v>
      </c>
      <c r="F9" s="71">
        <v>299398420410</v>
      </c>
    </row>
    <row r="10" spans="1:6" ht="21.75" customHeight="1" x14ac:dyDescent="0.2">
      <c r="A10" s="65" t="s">
        <v>263</v>
      </c>
      <c r="B10" s="65"/>
      <c r="D10" s="71">
        <f>'سود سپرده بانکی'!G10</f>
        <v>185217028061</v>
      </c>
      <c r="E10" s="71">
        <v>0</v>
      </c>
      <c r="F10" s="71">
        <v>365599805871</v>
      </c>
    </row>
    <row r="11" spans="1:6" ht="21.75" customHeight="1" x14ac:dyDescent="0.2">
      <c r="A11" s="65" t="s">
        <v>265</v>
      </c>
      <c r="B11" s="65"/>
      <c r="D11" s="71">
        <f>'سود سپرده بانکی'!G11</f>
        <v>6229800429</v>
      </c>
      <c r="E11" s="71">
        <v>0</v>
      </c>
      <c r="F11" s="71">
        <v>33473646892</v>
      </c>
    </row>
    <row r="12" spans="1:6" ht="21.75" customHeight="1" x14ac:dyDescent="0.2">
      <c r="A12" s="66" t="s">
        <v>264</v>
      </c>
      <c r="B12" s="66"/>
      <c r="D12" s="74">
        <f>'سود سپرده بانکی'!G12</f>
        <v>177278489774</v>
      </c>
      <c r="E12" s="74">
        <v>0</v>
      </c>
      <c r="F12" s="74">
        <v>477321142938</v>
      </c>
    </row>
    <row r="13" spans="1:6" ht="21.75" customHeight="1" x14ac:dyDescent="0.2">
      <c r="A13" s="65" t="s">
        <v>270</v>
      </c>
      <c r="B13" s="65"/>
      <c r="D13" s="71">
        <f>'سود سپرده بانکی'!G13</f>
        <v>247565</v>
      </c>
      <c r="E13" s="71">
        <v>0</v>
      </c>
      <c r="F13" s="71">
        <v>25793542057</v>
      </c>
    </row>
    <row r="14" spans="1:6" ht="21.75" customHeight="1" x14ac:dyDescent="0.2">
      <c r="A14" s="65" t="s">
        <v>271</v>
      </c>
      <c r="B14" s="65"/>
      <c r="D14" s="71">
        <f>'سود سپرده بانکی'!G14</f>
        <v>28876712916</v>
      </c>
      <c r="E14" s="44"/>
      <c r="F14" s="71">
        <v>52034951792</v>
      </c>
    </row>
    <row r="15" spans="1:6" ht="21.75" customHeight="1" x14ac:dyDescent="0.2">
      <c r="A15" s="65" t="s">
        <v>272</v>
      </c>
      <c r="B15" s="65"/>
      <c r="D15" s="71">
        <f>'سود سپرده بانکی'!G15</f>
        <v>67468</v>
      </c>
      <c r="E15" s="44"/>
      <c r="F15" s="71">
        <v>203008</v>
      </c>
    </row>
    <row r="16" spans="1:6" ht="21.75" customHeight="1" x14ac:dyDescent="0.2">
      <c r="A16" s="65" t="s">
        <v>273</v>
      </c>
      <c r="B16" s="65"/>
      <c r="D16" s="71">
        <f>'سود سپرده بانکی'!G16</f>
        <v>999914</v>
      </c>
      <c r="E16" s="44"/>
      <c r="F16" s="71">
        <v>6682346</v>
      </c>
    </row>
    <row r="17" spans="1:6" ht="21.75" customHeight="1" x14ac:dyDescent="0.2">
      <c r="A17" s="65" t="s">
        <v>274</v>
      </c>
      <c r="B17" s="65"/>
      <c r="D17" s="71">
        <v>40776</v>
      </c>
      <c r="E17" s="44"/>
      <c r="F17" s="71">
        <v>121874</v>
      </c>
    </row>
    <row r="18" spans="1:6" ht="21.75" customHeight="1" thickBot="1" x14ac:dyDescent="0.25">
      <c r="A18" s="135" t="s">
        <v>65</v>
      </c>
      <c r="B18" s="135"/>
      <c r="D18" s="73">
        <f>SUM(D8:D17)</f>
        <v>499176833209</v>
      </c>
      <c r="E18" s="44"/>
      <c r="F18" s="73">
        <f>SUM(F8:F17)</f>
        <v>1260324352327</v>
      </c>
    </row>
    <row r="19" spans="1:6" ht="21.75" customHeight="1" thickTop="1" x14ac:dyDescent="0.2">
      <c r="A19" s="103"/>
      <c r="B19" s="103"/>
      <c r="D19" s="74"/>
      <c r="E19" s="44"/>
      <c r="F19" s="74"/>
    </row>
    <row r="21" spans="1:6" x14ac:dyDescent="0.2">
      <c r="D21" s="100">
        <f>'سود سپرده بانکی'!G21-D18</f>
        <v>0</v>
      </c>
      <c r="E21" s="100"/>
      <c r="F21" s="100">
        <f>'سود سپرده بانکی'!M21-F18</f>
        <v>0</v>
      </c>
    </row>
  </sheetData>
  <mergeCells count="6">
    <mergeCell ref="A18:B18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view="pageBreakPreview" zoomScaleNormal="100" zoomScaleSheetLayoutView="100" workbookViewId="0">
      <selection activeCell="B15" sqref="B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38" t="s">
        <v>0</v>
      </c>
      <c r="B1" s="138"/>
      <c r="C1" s="138"/>
      <c r="D1" s="138"/>
      <c r="E1" s="138"/>
      <c r="F1" s="138"/>
    </row>
    <row r="2" spans="1:6" ht="21.75" customHeight="1" x14ac:dyDescent="0.2">
      <c r="A2" s="138" t="s">
        <v>174</v>
      </c>
      <c r="B2" s="138"/>
      <c r="C2" s="138"/>
      <c r="D2" s="138"/>
      <c r="E2" s="138"/>
      <c r="F2" s="138"/>
    </row>
    <row r="3" spans="1:6" ht="21.75" customHeight="1" x14ac:dyDescent="0.2">
      <c r="A3" s="138" t="s">
        <v>2</v>
      </c>
      <c r="B3" s="138"/>
      <c r="C3" s="138"/>
      <c r="D3" s="138"/>
      <c r="E3" s="138"/>
      <c r="F3" s="138"/>
    </row>
    <row r="4" spans="1:6" ht="14.45" customHeight="1" x14ac:dyDescent="0.2"/>
    <row r="5" spans="1:6" ht="29.1" customHeight="1" x14ac:dyDescent="0.2">
      <c r="A5" s="1" t="s">
        <v>224</v>
      </c>
      <c r="B5" s="139" t="s">
        <v>189</v>
      </c>
      <c r="C5" s="139"/>
      <c r="D5" s="139"/>
      <c r="E5" s="139"/>
      <c r="F5" s="139"/>
    </row>
    <row r="6" spans="1:6" ht="14.45" customHeight="1" x14ac:dyDescent="0.2">
      <c r="D6" s="2" t="s">
        <v>193</v>
      </c>
      <c r="F6" s="2" t="s">
        <v>9</v>
      </c>
    </row>
    <row r="7" spans="1:6" ht="14.45" customHeight="1" x14ac:dyDescent="0.2">
      <c r="A7" s="140" t="s">
        <v>189</v>
      </c>
      <c r="B7" s="140"/>
      <c r="D7" s="4" t="s">
        <v>166</v>
      </c>
      <c r="F7" s="4" t="s">
        <v>166</v>
      </c>
    </row>
    <row r="8" spans="1:6" ht="21.75" customHeight="1" x14ac:dyDescent="0.2">
      <c r="A8" s="143" t="s">
        <v>189</v>
      </c>
      <c r="B8" s="143"/>
      <c r="D8" s="70">
        <v>45264853</v>
      </c>
      <c r="E8" s="44"/>
      <c r="F8" s="70">
        <v>446018200</v>
      </c>
    </row>
    <row r="9" spans="1:6" ht="21.75" customHeight="1" x14ac:dyDescent="0.2">
      <c r="A9" s="136" t="s">
        <v>225</v>
      </c>
      <c r="B9" s="136"/>
      <c r="D9" s="71">
        <v>0</v>
      </c>
      <c r="E9" s="44"/>
      <c r="F9" s="71">
        <v>1753142158</v>
      </c>
    </row>
    <row r="10" spans="1:6" ht="21.75" customHeight="1" x14ac:dyDescent="0.2">
      <c r="A10" s="137" t="s">
        <v>226</v>
      </c>
      <c r="B10" s="137"/>
      <c r="D10" s="72">
        <v>0</v>
      </c>
      <c r="E10" s="44"/>
      <c r="F10" s="72">
        <v>0</v>
      </c>
    </row>
    <row r="11" spans="1:6" ht="21.75" customHeight="1" x14ac:dyDescent="0.2">
      <c r="A11" s="135" t="s">
        <v>65</v>
      </c>
      <c r="B11" s="135"/>
      <c r="D11" s="73">
        <v>45264853</v>
      </c>
      <c r="E11" s="44"/>
      <c r="F11" s="73">
        <v>2199160358</v>
      </c>
    </row>
    <row r="14" spans="1:6" ht="14.25" customHeight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view="pageBreakPreview" topLeftCell="A4" zoomScaleNormal="100" zoomScaleSheetLayoutView="100" workbookViewId="0">
      <selection activeCell="I18" sqref="I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1.42578125" customWidth="1"/>
    <col min="8" max="8" width="1.28515625" customWidth="1"/>
    <col min="9" max="9" width="16.42578125" bestFit="1" customWidth="1"/>
    <col min="10" max="10" width="1.28515625" customWidth="1"/>
    <col min="11" max="11" width="18.28515625" bestFit="1" customWidth="1"/>
    <col min="12" max="12" width="1.28515625" customWidth="1"/>
    <col min="13" max="13" width="16.42578125" bestFit="1" customWidth="1"/>
    <col min="14" max="14" width="1.28515625" customWidth="1"/>
    <col min="15" max="15" width="16.42578125" bestFit="1" customWidth="1"/>
    <col min="16" max="16" width="1.28515625" customWidth="1"/>
    <col min="17" max="17" width="18.28515625" bestFit="1" customWidth="1"/>
    <col min="18" max="18" width="1.28515625" customWidth="1"/>
    <col min="19" max="19" width="16.42578125" bestFit="1" customWidth="1"/>
    <col min="20" max="20" width="0.28515625" customWidth="1"/>
  </cols>
  <sheetData>
    <row r="1" spans="1:19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19" ht="14.45" customHeight="1" x14ac:dyDescent="0.2"/>
    <row r="5" spans="1:19" ht="14.45" customHeight="1" x14ac:dyDescent="0.2">
      <c r="A5" s="139" t="s">
        <v>196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</row>
    <row r="6" spans="1:19" ht="14.45" customHeight="1" x14ac:dyDescent="0.2">
      <c r="A6" s="140" t="s">
        <v>66</v>
      </c>
      <c r="C6" s="140" t="s">
        <v>227</v>
      </c>
      <c r="D6" s="140"/>
      <c r="E6" s="140"/>
      <c r="F6" s="140"/>
      <c r="G6" s="140"/>
      <c r="I6" s="140" t="s">
        <v>193</v>
      </c>
      <c r="J6" s="140"/>
      <c r="K6" s="140"/>
      <c r="L6" s="140"/>
      <c r="M6" s="140"/>
      <c r="O6" s="140" t="s">
        <v>194</v>
      </c>
      <c r="P6" s="140"/>
      <c r="Q6" s="140"/>
      <c r="R6" s="140"/>
      <c r="S6" s="140"/>
    </row>
    <row r="7" spans="1:19" ht="42" x14ac:dyDescent="0.2">
      <c r="A7" s="140"/>
      <c r="C7" s="15" t="s">
        <v>228</v>
      </c>
      <c r="D7" s="3"/>
      <c r="E7" s="15" t="s">
        <v>229</v>
      </c>
      <c r="F7" s="3"/>
      <c r="G7" s="15" t="s">
        <v>230</v>
      </c>
      <c r="I7" s="15" t="s">
        <v>231</v>
      </c>
      <c r="J7" s="3"/>
      <c r="K7" s="15" t="s">
        <v>232</v>
      </c>
      <c r="L7" s="3"/>
      <c r="M7" s="15" t="s">
        <v>233</v>
      </c>
      <c r="O7" s="15" t="s">
        <v>231</v>
      </c>
      <c r="P7" s="3"/>
      <c r="Q7" s="15" t="s">
        <v>232</v>
      </c>
      <c r="R7" s="3"/>
      <c r="S7" s="15" t="s">
        <v>233</v>
      </c>
    </row>
    <row r="8" spans="1:19" ht="21.75" customHeight="1" x14ac:dyDescent="0.2">
      <c r="A8" s="5" t="s">
        <v>28</v>
      </c>
      <c r="C8" s="5" t="s">
        <v>234</v>
      </c>
      <c r="E8" s="70">
        <v>1000000</v>
      </c>
      <c r="F8" s="44"/>
      <c r="G8" s="70">
        <v>6928</v>
      </c>
      <c r="H8" s="44"/>
      <c r="I8" s="70">
        <v>6928000000</v>
      </c>
      <c r="J8" s="44"/>
      <c r="K8" s="70">
        <v>464817891</v>
      </c>
      <c r="L8" s="44"/>
      <c r="M8" s="70">
        <v>6463182109</v>
      </c>
      <c r="N8" s="44"/>
      <c r="O8" s="70">
        <v>6928000000</v>
      </c>
      <c r="P8" s="44"/>
      <c r="Q8" s="70">
        <v>464817891</v>
      </c>
      <c r="R8" s="44"/>
      <c r="S8" s="70">
        <v>6463182109</v>
      </c>
    </row>
    <row r="9" spans="1:19" ht="21.75" customHeight="1" x14ac:dyDescent="0.2">
      <c r="A9" s="9" t="s">
        <v>59</v>
      </c>
      <c r="C9" s="68" t="s">
        <v>234</v>
      </c>
      <c r="E9" s="74">
        <v>303003995</v>
      </c>
      <c r="F9" s="44"/>
      <c r="G9" s="74">
        <v>93</v>
      </c>
      <c r="H9" s="44"/>
      <c r="I9" s="72">
        <v>28179371535</v>
      </c>
      <c r="J9" s="44"/>
      <c r="K9" s="72">
        <v>1533074617</v>
      </c>
      <c r="L9" s="44"/>
      <c r="M9" s="72">
        <v>26646296918</v>
      </c>
      <c r="N9" s="44"/>
      <c r="O9" s="72">
        <v>28179371535</v>
      </c>
      <c r="P9" s="44"/>
      <c r="Q9" s="72">
        <v>1533074617</v>
      </c>
      <c r="R9" s="44"/>
      <c r="S9" s="72">
        <v>26646296918</v>
      </c>
    </row>
    <row r="10" spans="1:19" ht="21.75" customHeight="1" thickBot="1" x14ac:dyDescent="0.25">
      <c r="A10" s="11" t="s">
        <v>65</v>
      </c>
      <c r="C10" s="67"/>
      <c r="D10" s="76"/>
      <c r="E10" s="74"/>
      <c r="F10" s="92"/>
      <c r="G10" s="74"/>
      <c r="H10" s="44"/>
      <c r="I10" s="73">
        <v>35107371535</v>
      </c>
      <c r="J10" s="44"/>
      <c r="K10" s="73">
        <v>1997892508</v>
      </c>
      <c r="L10" s="44"/>
      <c r="M10" s="73">
        <v>33109479027</v>
      </c>
      <c r="N10" s="44"/>
      <c r="O10" s="73">
        <v>35107371535</v>
      </c>
      <c r="P10" s="44"/>
      <c r="Q10" s="73">
        <v>1997892508</v>
      </c>
      <c r="R10" s="44"/>
      <c r="S10" s="73">
        <v>33109479027</v>
      </c>
    </row>
    <row r="11" spans="1:19" ht="21.75" customHeight="1" thickTop="1" x14ac:dyDescent="0.2">
      <c r="A11" s="103"/>
      <c r="C11" s="67"/>
      <c r="D11" s="76"/>
      <c r="E11" s="74"/>
      <c r="F11" s="92"/>
      <c r="G11" s="74"/>
      <c r="H11" s="44"/>
      <c r="I11" s="74"/>
      <c r="J11" s="44"/>
      <c r="K11" s="74"/>
      <c r="L11" s="44"/>
      <c r="M11" s="74"/>
      <c r="N11" s="44"/>
      <c r="O11" s="74"/>
      <c r="P11" s="44"/>
      <c r="Q11" s="74"/>
      <c r="R11" s="44"/>
      <c r="S11" s="74"/>
    </row>
    <row r="13" spans="1:19" x14ac:dyDescent="0.2">
      <c r="I13" s="99">
        <v>35107371535</v>
      </c>
      <c r="J13" s="99"/>
      <c r="K13" s="99">
        <v>1997892508</v>
      </c>
      <c r="L13" s="99"/>
      <c r="M13" s="99">
        <f>I13-K13</f>
        <v>33109479027</v>
      </c>
      <c r="N13" s="99"/>
      <c r="O13" s="99">
        <v>35107371535</v>
      </c>
      <c r="P13" s="99"/>
      <c r="Q13" s="99">
        <v>1997892508</v>
      </c>
      <c r="R13" s="99"/>
      <c r="S13" s="99">
        <f>O13-Q13</f>
        <v>33109479027</v>
      </c>
    </row>
    <row r="14" spans="1:19" x14ac:dyDescent="0.2">
      <c r="I14" s="99">
        <f>I13-I10</f>
        <v>0</v>
      </c>
      <c r="J14" s="99"/>
      <c r="K14" s="99">
        <f>K13-K10</f>
        <v>0</v>
      </c>
      <c r="L14" s="99"/>
      <c r="M14" s="99">
        <f>M13-M10</f>
        <v>0</v>
      </c>
      <c r="N14" s="99"/>
      <c r="O14" s="99">
        <f>O13-O10</f>
        <v>0</v>
      </c>
      <c r="P14" s="99"/>
      <c r="Q14" s="99">
        <f>Q13-Q10</f>
        <v>0</v>
      </c>
      <c r="R14" s="99"/>
      <c r="S14" s="99">
        <f>S13-S10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2"/>
  <sheetViews>
    <sheetView rightToLeft="1" view="pageBreakPreview" topLeftCell="A4" zoomScaleNormal="100" zoomScaleSheetLayoutView="100" workbookViewId="0">
      <selection activeCell="A25" sqref="A25"/>
    </sheetView>
  </sheetViews>
  <sheetFormatPr defaultRowHeight="12.75" x14ac:dyDescent="0.2"/>
  <cols>
    <col min="1" max="1" width="39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42578125" bestFit="1" customWidth="1"/>
    <col min="11" max="11" width="1.28515625" customWidth="1"/>
    <col min="12" max="12" width="12.7109375" bestFit="1" customWidth="1"/>
    <col min="13" max="13" width="1.28515625" customWidth="1"/>
    <col min="14" max="14" width="17.42578125" bestFit="1" customWidth="1"/>
    <col min="15" max="15" width="1.28515625" customWidth="1"/>
    <col min="16" max="16" width="18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8.85546875" bestFit="1" customWidth="1"/>
    <col min="21" max="21" width="0.28515625" customWidth="1"/>
  </cols>
  <sheetData>
    <row r="1" spans="1:20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</row>
    <row r="2" spans="1:20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1:20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20" ht="14.45" customHeight="1" x14ac:dyDescent="0.2"/>
    <row r="5" spans="1:20" ht="14.45" customHeight="1" x14ac:dyDescent="0.2">
      <c r="A5" s="139" t="s">
        <v>235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1:20" ht="14.45" customHeight="1" x14ac:dyDescent="0.2">
      <c r="A6" s="140" t="s">
        <v>177</v>
      </c>
      <c r="J6" s="140" t="s">
        <v>193</v>
      </c>
      <c r="K6" s="140"/>
      <c r="L6" s="140"/>
      <c r="M6" s="140"/>
      <c r="N6" s="140"/>
      <c r="P6" s="140" t="s">
        <v>194</v>
      </c>
      <c r="Q6" s="140"/>
      <c r="R6" s="140"/>
      <c r="S6" s="140"/>
      <c r="T6" s="140"/>
    </row>
    <row r="7" spans="1:20" ht="29.1" customHeight="1" x14ac:dyDescent="0.2">
      <c r="A7" s="140"/>
      <c r="C7" s="14" t="s">
        <v>236</v>
      </c>
      <c r="E7" s="142" t="s">
        <v>92</v>
      </c>
      <c r="F7" s="142"/>
      <c r="H7" s="14" t="s">
        <v>237</v>
      </c>
      <c r="J7" s="15" t="s">
        <v>238</v>
      </c>
      <c r="K7" s="3"/>
      <c r="L7" s="15" t="s">
        <v>232</v>
      </c>
      <c r="M7" s="3"/>
      <c r="N7" s="15" t="s">
        <v>239</v>
      </c>
      <c r="P7" s="15" t="s">
        <v>238</v>
      </c>
      <c r="Q7" s="3"/>
      <c r="R7" s="15" t="s">
        <v>232</v>
      </c>
      <c r="S7" s="3"/>
      <c r="T7" s="15" t="s">
        <v>239</v>
      </c>
    </row>
    <row r="8" spans="1:20" ht="21.75" customHeight="1" x14ac:dyDescent="0.2">
      <c r="A8" s="5" t="s">
        <v>104</v>
      </c>
      <c r="C8" s="3"/>
      <c r="E8" s="5" t="s">
        <v>106</v>
      </c>
      <c r="F8" s="3"/>
      <c r="H8" s="16">
        <v>23</v>
      </c>
      <c r="J8" s="70">
        <v>28251538641</v>
      </c>
      <c r="K8" s="44"/>
      <c r="L8" s="70">
        <v>0</v>
      </c>
      <c r="M8" s="44"/>
      <c r="N8" s="70">
        <v>28251538641</v>
      </c>
      <c r="O8" s="44"/>
      <c r="P8" s="70">
        <v>47265221361</v>
      </c>
      <c r="Q8" s="44"/>
      <c r="R8" s="70">
        <v>0</v>
      </c>
      <c r="S8" s="44"/>
      <c r="T8" s="70">
        <v>47265221361</v>
      </c>
    </row>
    <row r="9" spans="1:20" ht="21.75" customHeight="1" x14ac:dyDescent="0.2">
      <c r="A9" s="7" t="s">
        <v>107</v>
      </c>
      <c r="E9" s="7" t="s">
        <v>109</v>
      </c>
      <c r="H9" s="17">
        <v>23</v>
      </c>
      <c r="J9" s="71">
        <v>56938166989</v>
      </c>
      <c r="K9" s="44"/>
      <c r="L9" s="71">
        <v>0</v>
      </c>
      <c r="M9" s="44"/>
      <c r="N9" s="71">
        <v>56938166989</v>
      </c>
      <c r="O9" s="44"/>
      <c r="P9" s="71">
        <v>151645032415</v>
      </c>
      <c r="Q9" s="44"/>
      <c r="R9" s="71">
        <v>0</v>
      </c>
      <c r="S9" s="44"/>
      <c r="T9" s="71">
        <v>151645032415</v>
      </c>
    </row>
    <row r="10" spans="1:20" ht="21.75" customHeight="1" x14ac:dyDescent="0.2">
      <c r="A10" s="7" t="s">
        <v>143</v>
      </c>
      <c r="E10" s="7" t="s">
        <v>145</v>
      </c>
      <c r="H10" s="17">
        <v>23</v>
      </c>
      <c r="J10" s="71">
        <v>44168597618</v>
      </c>
      <c r="K10" s="44"/>
      <c r="L10" s="71">
        <v>0</v>
      </c>
      <c r="M10" s="44"/>
      <c r="N10" s="71">
        <v>44168597618</v>
      </c>
      <c r="O10" s="44"/>
      <c r="P10" s="71">
        <v>127571385434</v>
      </c>
      <c r="Q10" s="44"/>
      <c r="R10" s="71">
        <v>0</v>
      </c>
      <c r="S10" s="44"/>
      <c r="T10" s="71">
        <v>127571385434</v>
      </c>
    </row>
    <row r="11" spans="1:20" ht="21.75" customHeight="1" x14ac:dyDescent="0.2">
      <c r="A11" s="7" t="s">
        <v>101</v>
      </c>
      <c r="E11" s="7" t="s">
        <v>103</v>
      </c>
      <c r="H11" s="17">
        <v>26</v>
      </c>
      <c r="J11" s="71">
        <v>64692178958</v>
      </c>
      <c r="K11" s="44"/>
      <c r="L11" s="71">
        <v>0</v>
      </c>
      <c r="M11" s="44"/>
      <c r="N11" s="71">
        <v>64692178958</v>
      </c>
      <c r="O11" s="44"/>
      <c r="P11" s="71">
        <v>188176565474</v>
      </c>
      <c r="Q11" s="44"/>
      <c r="R11" s="71">
        <v>0</v>
      </c>
      <c r="S11" s="44"/>
      <c r="T11" s="71">
        <v>188176565474</v>
      </c>
    </row>
    <row r="12" spans="1:20" ht="21.75" customHeight="1" x14ac:dyDescent="0.2">
      <c r="A12" s="7" t="s">
        <v>140</v>
      </c>
      <c r="E12" s="7" t="s">
        <v>142</v>
      </c>
      <c r="H12" s="17">
        <v>23</v>
      </c>
      <c r="J12" s="71">
        <v>51399053886</v>
      </c>
      <c r="K12" s="44"/>
      <c r="L12" s="71">
        <v>0</v>
      </c>
      <c r="M12" s="44"/>
      <c r="N12" s="71">
        <v>51399053886</v>
      </c>
      <c r="O12" s="44"/>
      <c r="P12" s="71">
        <v>277103041471</v>
      </c>
      <c r="Q12" s="44"/>
      <c r="R12" s="71">
        <v>0</v>
      </c>
      <c r="S12" s="44"/>
      <c r="T12" s="71">
        <v>277103041471</v>
      </c>
    </row>
    <row r="13" spans="1:20" ht="21.75" customHeight="1" x14ac:dyDescent="0.2">
      <c r="A13" s="7" t="s">
        <v>137</v>
      </c>
      <c r="E13" s="7" t="s">
        <v>139</v>
      </c>
      <c r="H13" s="17">
        <v>23</v>
      </c>
      <c r="J13" s="71">
        <v>26310940740</v>
      </c>
      <c r="K13" s="44"/>
      <c r="L13" s="71">
        <v>0</v>
      </c>
      <c r="M13" s="44"/>
      <c r="N13" s="71">
        <v>26310940740</v>
      </c>
      <c r="O13" s="44"/>
      <c r="P13" s="71">
        <v>78826292720</v>
      </c>
      <c r="Q13" s="44"/>
      <c r="R13" s="71">
        <v>0</v>
      </c>
      <c r="S13" s="44"/>
      <c r="T13" s="71">
        <v>78826292720</v>
      </c>
    </row>
    <row r="14" spans="1:20" ht="21.75" customHeight="1" x14ac:dyDescent="0.2">
      <c r="A14" s="7" t="s">
        <v>134</v>
      </c>
      <c r="E14" s="7" t="s">
        <v>136</v>
      </c>
      <c r="H14" s="17">
        <v>23</v>
      </c>
      <c r="J14" s="71">
        <v>50876533485</v>
      </c>
      <c r="K14" s="44"/>
      <c r="L14" s="71">
        <v>0</v>
      </c>
      <c r="M14" s="44"/>
      <c r="N14" s="71">
        <v>50876533485</v>
      </c>
      <c r="O14" s="44"/>
      <c r="P14" s="71">
        <v>149695288559</v>
      </c>
      <c r="Q14" s="44"/>
      <c r="R14" s="71">
        <v>0</v>
      </c>
      <c r="S14" s="44"/>
      <c r="T14" s="71">
        <v>149695288559</v>
      </c>
    </row>
    <row r="15" spans="1:20" ht="21.75" customHeight="1" x14ac:dyDescent="0.2">
      <c r="A15" s="7" t="s">
        <v>131</v>
      </c>
      <c r="E15" s="7" t="s">
        <v>133</v>
      </c>
      <c r="H15" s="17">
        <v>23</v>
      </c>
      <c r="J15" s="71">
        <v>20803867351</v>
      </c>
      <c r="K15" s="44"/>
      <c r="L15" s="71">
        <v>0</v>
      </c>
      <c r="M15" s="44"/>
      <c r="N15" s="71">
        <v>20803867351</v>
      </c>
      <c r="O15" s="44"/>
      <c r="P15" s="71">
        <v>59947417659</v>
      </c>
      <c r="Q15" s="44"/>
      <c r="R15" s="71">
        <v>0</v>
      </c>
      <c r="S15" s="44"/>
      <c r="T15" s="71">
        <v>59947417659</v>
      </c>
    </row>
    <row r="16" spans="1:20" ht="21.75" customHeight="1" x14ac:dyDescent="0.2">
      <c r="A16" s="7" t="s">
        <v>128</v>
      </c>
      <c r="E16" s="7" t="s">
        <v>130</v>
      </c>
      <c r="H16" s="17">
        <v>23</v>
      </c>
      <c r="J16" s="71">
        <v>4314830645</v>
      </c>
      <c r="K16" s="44"/>
      <c r="L16" s="71">
        <v>0</v>
      </c>
      <c r="M16" s="44"/>
      <c r="N16" s="71">
        <v>4314830645</v>
      </c>
      <c r="O16" s="44"/>
      <c r="P16" s="71">
        <v>12464667496</v>
      </c>
      <c r="Q16" s="44"/>
      <c r="R16" s="71">
        <v>0</v>
      </c>
      <c r="S16" s="44"/>
      <c r="T16" s="71">
        <v>12464667496</v>
      </c>
    </row>
    <row r="17" spans="1:20" ht="21.75" customHeight="1" x14ac:dyDescent="0.2">
      <c r="A17" s="7" t="s">
        <v>113</v>
      </c>
      <c r="E17" s="7" t="s">
        <v>115</v>
      </c>
      <c r="H17" s="17">
        <v>23</v>
      </c>
      <c r="J17" s="71">
        <v>29190954374</v>
      </c>
      <c r="K17" s="44"/>
      <c r="L17" s="71">
        <v>0</v>
      </c>
      <c r="M17" s="44"/>
      <c r="N17" s="71">
        <v>29190954374</v>
      </c>
      <c r="O17" s="44"/>
      <c r="P17" s="71">
        <v>86898670714</v>
      </c>
      <c r="Q17" s="44"/>
      <c r="R17" s="71">
        <v>0</v>
      </c>
      <c r="S17" s="44"/>
      <c r="T17" s="71">
        <v>86898670714</v>
      </c>
    </row>
    <row r="18" spans="1:20" ht="21.75" customHeight="1" x14ac:dyDescent="0.2">
      <c r="A18" s="7" t="s">
        <v>125</v>
      </c>
      <c r="E18" s="7" t="s">
        <v>127</v>
      </c>
      <c r="H18" s="17">
        <v>23</v>
      </c>
      <c r="J18" s="71">
        <v>10401975752</v>
      </c>
      <c r="K18" s="44"/>
      <c r="L18" s="71">
        <v>0</v>
      </c>
      <c r="M18" s="44"/>
      <c r="N18" s="71">
        <v>10401975752</v>
      </c>
      <c r="O18" s="44"/>
      <c r="P18" s="71">
        <v>31894768472</v>
      </c>
      <c r="Q18" s="44"/>
      <c r="R18" s="71">
        <v>0</v>
      </c>
      <c r="S18" s="44"/>
      <c r="T18" s="71">
        <v>31894768472</v>
      </c>
    </row>
    <row r="19" spans="1:20" ht="21.75" customHeight="1" x14ac:dyDescent="0.2">
      <c r="A19" s="7" t="s">
        <v>119</v>
      </c>
      <c r="E19" s="7" t="s">
        <v>121</v>
      </c>
      <c r="H19" s="17">
        <v>23</v>
      </c>
      <c r="J19" s="71">
        <v>7432535280</v>
      </c>
      <c r="K19" s="44"/>
      <c r="L19" s="71">
        <v>0</v>
      </c>
      <c r="M19" s="44"/>
      <c r="N19" s="71">
        <v>7432535280</v>
      </c>
      <c r="O19" s="44"/>
      <c r="P19" s="71">
        <v>21478090294</v>
      </c>
      <c r="Q19" s="44"/>
      <c r="R19" s="71">
        <v>0</v>
      </c>
      <c r="S19" s="44"/>
      <c r="T19" s="71">
        <v>21478090294</v>
      </c>
    </row>
    <row r="20" spans="1:20" ht="21.75" customHeight="1" x14ac:dyDescent="0.2">
      <c r="A20" s="7" t="s">
        <v>122</v>
      </c>
      <c r="E20" s="7" t="s">
        <v>124</v>
      </c>
      <c r="H20" s="17">
        <v>23</v>
      </c>
      <c r="J20" s="71">
        <v>4310444355</v>
      </c>
      <c r="K20" s="44"/>
      <c r="L20" s="71">
        <v>0</v>
      </c>
      <c r="M20" s="44"/>
      <c r="N20" s="71">
        <v>4310444355</v>
      </c>
      <c r="O20" s="44"/>
      <c r="P20" s="71">
        <v>13037526362</v>
      </c>
      <c r="Q20" s="44"/>
      <c r="R20" s="71">
        <v>0</v>
      </c>
      <c r="S20" s="44"/>
      <c r="T20" s="71">
        <v>13037526362</v>
      </c>
    </row>
    <row r="21" spans="1:20" ht="21.75" customHeight="1" x14ac:dyDescent="0.2">
      <c r="A21" s="7" t="s">
        <v>110</v>
      </c>
      <c r="E21" s="7" t="s">
        <v>112</v>
      </c>
      <c r="H21" s="17">
        <v>23</v>
      </c>
      <c r="J21" s="71">
        <v>14348136506</v>
      </c>
      <c r="K21" s="44"/>
      <c r="L21" s="71">
        <v>0</v>
      </c>
      <c r="M21" s="44"/>
      <c r="N21" s="71">
        <v>14348136506</v>
      </c>
      <c r="O21" s="44"/>
      <c r="P21" s="71">
        <v>42471217502</v>
      </c>
      <c r="Q21" s="44"/>
      <c r="R21" s="71">
        <v>0</v>
      </c>
      <c r="S21" s="44"/>
      <c r="T21" s="71">
        <v>42471217502</v>
      </c>
    </row>
    <row r="22" spans="1:20" ht="21.75" customHeight="1" x14ac:dyDescent="0.2">
      <c r="A22" s="7" t="s">
        <v>116</v>
      </c>
      <c r="E22" s="7" t="s">
        <v>118</v>
      </c>
      <c r="H22" s="17">
        <v>18</v>
      </c>
      <c r="J22" s="71">
        <v>22767220851</v>
      </c>
      <c r="K22" s="44"/>
      <c r="L22" s="71">
        <v>0</v>
      </c>
      <c r="M22" s="44"/>
      <c r="N22" s="71">
        <v>22767220851</v>
      </c>
      <c r="O22" s="44"/>
      <c r="P22" s="71">
        <v>68409294754</v>
      </c>
      <c r="Q22" s="44"/>
      <c r="R22" s="71">
        <v>0</v>
      </c>
      <c r="S22" s="44"/>
      <c r="T22" s="71">
        <v>68409294754</v>
      </c>
    </row>
    <row r="23" spans="1:20" ht="21.75" customHeight="1" x14ac:dyDescent="0.2">
      <c r="A23" s="7" t="s">
        <v>94</v>
      </c>
      <c r="E23" s="7" t="s">
        <v>97</v>
      </c>
      <c r="H23" s="17">
        <v>19</v>
      </c>
      <c r="J23" s="71">
        <v>172846286910</v>
      </c>
      <c r="K23" s="44"/>
      <c r="L23" s="71">
        <v>0</v>
      </c>
      <c r="M23" s="44"/>
      <c r="N23" s="71">
        <v>172846286910</v>
      </c>
      <c r="O23" s="44"/>
      <c r="P23" s="71">
        <v>493634717530</v>
      </c>
      <c r="Q23" s="44"/>
      <c r="R23" s="71">
        <v>0</v>
      </c>
      <c r="S23" s="44"/>
      <c r="T23" s="71">
        <v>493634717530</v>
      </c>
    </row>
    <row r="24" spans="1:20" ht="21.75" customHeight="1" x14ac:dyDescent="0.2">
      <c r="A24" s="68" t="s">
        <v>209</v>
      </c>
      <c r="C24" s="76"/>
      <c r="E24" s="68" t="s">
        <v>240</v>
      </c>
      <c r="H24" s="81">
        <v>19</v>
      </c>
      <c r="J24" s="74">
        <v>0</v>
      </c>
      <c r="K24" s="44"/>
      <c r="L24" s="74">
        <v>0</v>
      </c>
      <c r="M24" s="44"/>
      <c r="N24" s="74">
        <v>0</v>
      </c>
      <c r="O24" s="44"/>
      <c r="P24" s="74">
        <v>84104305419</v>
      </c>
      <c r="Q24" s="44"/>
      <c r="R24" s="74">
        <v>0</v>
      </c>
      <c r="S24" s="44"/>
      <c r="T24" s="74">
        <v>84104305419</v>
      </c>
    </row>
    <row r="25" spans="1:20" ht="21.75" customHeight="1" x14ac:dyDescent="0.2">
      <c r="A25" s="110" t="s">
        <v>280</v>
      </c>
      <c r="B25" s="111"/>
      <c r="C25" s="111"/>
      <c r="D25" s="111"/>
      <c r="E25" s="110"/>
      <c r="F25" s="111"/>
      <c r="G25" s="111"/>
      <c r="H25" s="112"/>
      <c r="I25" s="111"/>
      <c r="J25" s="113">
        <v>3830229180</v>
      </c>
      <c r="K25" s="114"/>
      <c r="L25" s="113">
        <v>0</v>
      </c>
      <c r="M25" s="114"/>
      <c r="N25" s="113">
        <f t="shared" ref="N25" si="0">J25+L25</f>
        <v>3830229180</v>
      </c>
      <c r="O25" s="114"/>
      <c r="P25" s="113">
        <v>11490687540</v>
      </c>
      <c r="Q25" s="114"/>
      <c r="R25" s="113">
        <v>0</v>
      </c>
      <c r="S25" s="114"/>
      <c r="T25" s="113">
        <f t="shared" ref="T25" si="1">P25+R25</f>
        <v>11490687540</v>
      </c>
    </row>
    <row r="26" spans="1:20" ht="21.75" customHeight="1" thickBot="1" x14ac:dyDescent="0.25">
      <c r="A26" s="107" t="s">
        <v>65</v>
      </c>
      <c r="C26" s="108"/>
      <c r="E26" s="108"/>
      <c r="H26" s="108"/>
      <c r="J26" s="109">
        <f>SUM(J8:J25)</f>
        <v>612883491521</v>
      </c>
      <c r="K26" s="109">
        <f t="shared" ref="K26:T26" si="2">SUM(K8:K25)</f>
        <v>0</v>
      </c>
      <c r="L26" s="109">
        <f t="shared" si="2"/>
        <v>0</v>
      </c>
      <c r="M26" s="109">
        <f t="shared" si="2"/>
        <v>0</v>
      </c>
      <c r="N26" s="109">
        <f t="shared" si="2"/>
        <v>612883491521</v>
      </c>
      <c r="O26" s="109">
        <f t="shared" si="2"/>
        <v>0</v>
      </c>
      <c r="P26" s="109">
        <f t="shared" si="2"/>
        <v>1946114191176</v>
      </c>
      <c r="Q26" s="109">
        <f t="shared" si="2"/>
        <v>0</v>
      </c>
      <c r="R26" s="109">
        <f t="shared" si="2"/>
        <v>0</v>
      </c>
      <c r="S26" s="109">
        <f t="shared" si="2"/>
        <v>0</v>
      </c>
      <c r="T26" s="109">
        <f t="shared" si="2"/>
        <v>1946114191176</v>
      </c>
    </row>
    <row r="27" spans="1:20" ht="21.75" customHeight="1" thickTop="1" x14ac:dyDescent="0.2">
      <c r="A27" s="103"/>
      <c r="C27" s="67"/>
      <c r="E27" s="67"/>
      <c r="H27" s="67"/>
      <c r="J27" s="74"/>
      <c r="K27" s="44"/>
      <c r="L27" s="74"/>
      <c r="M27" s="44"/>
      <c r="N27" s="74"/>
      <c r="O27" s="44"/>
      <c r="P27" s="74"/>
      <c r="Q27" s="44"/>
      <c r="R27" s="74"/>
      <c r="S27" s="44"/>
      <c r="T27" s="74"/>
    </row>
    <row r="29" spans="1:20" x14ac:dyDescent="0.2">
      <c r="J29" s="99">
        <v>612883491521</v>
      </c>
      <c r="K29" s="99"/>
      <c r="L29" s="99">
        <v>0</v>
      </c>
      <c r="M29" s="99"/>
      <c r="N29" s="99">
        <f>J29-L29</f>
        <v>612883491521</v>
      </c>
      <c r="O29" s="99"/>
      <c r="P29" s="99">
        <v>1946114191176</v>
      </c>
      <c r="Q29" s="99"/>
      <c r="R29" s="99">
        <v>0</v>
      </c>
      <c r="S29" s="99"/>
      <c r="T29" s="99">
        <f>P29-R29</f>
        <v>1946114191176</v>
      </c>
    </row>
    <row r="30" spans="1:20" x14ac:dyDescent="0.2">
      <c r="J30" s="99">
        <f>J29-J26</f>
        <v>0</v>
      </c>
      <c r="K30" s="99"/>
      <c r="L30" s="99">
        <f>L29-L26</f>
        <v>0</v>
      </c>
      <c r="M30" s="99"/>
      <c r="N30" s="99">
        <f>N29-N26</f>
        <v>0</v>
      </c>
      <c r="O30" s="99"/>
      <c r="P30" s="99">
        <f>P29-P26</f>
        <v>0</v>
      </c>
      <c r="Q30" s="99"/>
      <c r="R30" s="99">
        <f>R29-R26</f>
        <v>0</v>
      </c>
      <c r="S30" s="99"/>
      <c r="T30" s="99">
        <f>T29-T26</f>
        <v>0</v>
      </c>
    </row>
    <row r="32" spans="1:20" x14ac:dyDescent="0.2">
      <c r="P32" s="46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8"/>
  <sheetViews>
    <sheetView rightToLeft="1" view="pageBreakPreview" zoomScaleNormal="100" zoomScaleSheetLayoutView="100" workbookViewId="0">
      <selection activeCell="K23" sqref="K23"/>
    </sheetView>
  </sheetViews>
  <sheetFormatPr defaultRowHeight="12.75" x14ac:dyDescent="0.2"/>
  <cols>
    <col min="1" max="1" width="39" customWidth="1"/>
    <col min="2" max="2" width="1.28515625" customWidth="1"/>
    <col min="3" max="3" width="17.7109375" bestFit="1" customWidth="1"/>
    <col min="4" max="4" width="2.140625" bestFit="1" customWidth="1"/>
    <col min="5" max="5" width="13.7109375" bestFit="1" customWidth="1"/>
    <col min="6" max="6" width="2.140625" bestFit="1" customWidth="1"/>
    <col min="7" max="7" width="17.7109375" bestFit="1" customWidth="1"/>
    <col min="8" max="8" width="2.140625" bestFit="1" customWidth="1"/>
    <col min="9" max="9" width="19" bestFit="1" customWidth="1"/>
    <col min="10" max="10" width="2.140625" bestFit="1" customWidth="1"/>
    <col min="11" max="11" width="15.28515625" bestFit="1" customWidth="1"/>
    <col min="12" max="12" width="2.140625" bestFit="1" customWidth="1"/>
    <col min="13" max="13" width="19.140625" bestFit="1" customWidth="1"/>
    <col min="14" max="14" width="0.28515625" customWidth="1"/>
  </cols>
  <sheetData>
    <row r="1" spans="1:13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4.45" customHeight="1" x14ac:dyDescent="0.2"/>
    <row r="5" spans="1:13" ht="14.45" customHeight="1" x14ac:dyDescent="0.2">
      <c r="A5" s="139" t="s">
        <v>241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13" ht="14.45" customHeight="1" x14ac:dyDescent="0.2">
      <c r="A6" s="140" t="s">
        <v>177</v>
      </c>
      <c r="C6" s="140" t="s">
        <v>193</v>
      </c>
      <c r="D6" s="140"/>
      <c r="E6" s="140"/>
      <c r="F6" s="140"/>
      <c r="G6" s="140"/>
      <c r="I6" s="140" t="s">
        <v>194</v>
      </c>
      <c r="J6" s="140"/>
      <c r="K6" s="140"/>
      <c r="L6" s="140"/>
      <c r="M6" s="140"/>
    </row>
    <row r="7" spans="1:13" ht="29.1" customHeight="1" x14ac:dyDescent="0.2">
      <c r="A7" s="140"/>
      <c r="C7" s="15" t="s">
        <v>238</v>
      </c>
      <c r="D7" s="3"/>
      <c r="E7" s="15" t="s">
        <v>232</v>
      </c>
      <c r="F7" s="3"/>
      <c r="G7" s="15" t="s">
        <v>239</v>
      </c>
      <c r="I7" s="15" t="s">
        <v>238</v>
      </c>
      <c r="J7" s="3"/>
      <c r="K7" s="15" t="s">
        <v>232</v>
      </c>
      <c r="L7" s="3"/>
      <c r="M7" s="15" t="s">
        <v>239</v>
      </c>
    </row>
    <row r="8" spans="1:13" ht="21.75" customHeight="1" x14ac:dyDescent="0.2">
      <c r="A8" s="20" t="s">
        <v>268</v>
      </c>
      <c r="C8" s="71">
        <v>199531</v>
      </c>
      <c r="D8" s="71"/>
      <c r="E8" s="71">
        <v>0</v>
      </c>
      <c r="F8" s="71"/>
      <c r="G8" s="71">
        <f>C8-E8</f>
        <v>199531</v>
      </c>
      <c r="H8" s="71"/>
      <c r="I8" s="71">
        <v>6695835139</v>
      </c>
      <c r="J8" s="71"/>
      <c r="K8" s="71">
        <v>0</v>
      </c>
      <c r="L8" s="71"/>
      <c r="M8" s="71">
        <v>6695835139</v>
      </c>
    </row>
    <row r="9" spans="1:13" ht="21.75" customHeight="1" x14ac:dyDescent="0.2">
      <c r="A9" s="20" t="s">
        <v>269</v>
      </c>
      <c r="C9" s="71">
        <v>101573248627</v>
      </c>
      <c r="D9" s="71"/>
      <c r="E9" s="71">
        <v>1852</v>
      </c>
      <c r="F9" s="71"/>
      <c r="G9" s="71">
        <f t="shared" ref="G9:G17" si="0">C9-E9</f>
        <v>101573246775</v>
      </c>
      <c r="H9" s="71"/>
      <c r="I9" s="71">
        <v>300207829426</v>
      </c>
      <c r="J9" s="71"/>
      <c r="K9" s="71">
        <v>809409016</v>
      </c>
      <c r="L9" s="71"/>
      <c r="M9" s="71">
        <v>299398420410</v>
      </c>
    </row>
    <row r="10" spans="1:13" ht="21.75" customHeight="1" x14ac:dyDescent="0.2">
      <c r="A10" s="20" t="s">
        <v>263</v>
      </c>
      <c r="C10" s="71">
        <v>185491623445</v>
      </c>
      <c r="D10" s="71"/>
      <c r="E10" s="71">
        <v>274595384</v>
      </c>
      <c r="F10" s="71"/>
      <c r="G10" s="71">
        <f t="shared" si="0"/>
        <v>185217028061</v>
      </c>
      <c r="H10" s="71"/>
      <c r="I10" s="71">
        <v>366254741107</v>
      </c>
      <c r="J10" s="71"/>
      <c r="K10" s="71">
        <v>654935236</v>
      </c>
      <c r="L10" s="71"/>
      <c r="M10" s="71">
        <v>365599805871</v>
      </c>
    </row>
    <row r="11" spans="1:13" ht="21.75" customHeight="1" x14ac:dyDescent="0.2">
      <c r="A11" s="20" t="s">
        <v>265</v>
      </c>
      <c r="C11" s="71">
        <v>6229800429</v>
      </c>
      <c r="D11" s="71"/>
      <c r="E11" s="71">
        <v>0</v>
      </c>
      <c r="F11" s="71"/>
      <c r="G11" s="71">
        <f t="shared" si="0"/>
        <v>6229800429</v>
      </c>
      <c r="H11" s="71"/>
      <c r="I11" s="71">
        <v>33473646892</v>
      </c>
      <c r="J11" s="71"/>
      <c r="K11" s="71">
        <v>0</v>
      </c>
      <c r="L11" s="71"/>
      <c r="M11" s="71">
        <v>33473646892</v>
      </c>
    </row>
    <row r="12" spans="1:13" ht="21.75" customHeight="1" x14ac:dyDescent="0.2">
      <c r="A12" s="68" t="s">
        <v>264</v>
      </c>
      <c r="C12" s="74">
        <v>177377824752</v>
      </c>
      <c r="D12" s="74"/>
      <c r="E12" s="74">
        <v>99334978</v>
      </c>
      <c r="F12" s="74"/>
      <c r="G12" s="71">
        <f t="shared" si="0"/>
        <v>177278489774</v>
      </c>
      <c r="H12" s="74"/>
      <c r="I12" s="74">
        <v>478379267456</v>
      </c>
      <c r="J12" s="74"/>
      <c r="K12" s="74">
        <v>1058124518</v>
      </c>
      <c r="L12" s="74"/>
      <c r="M12" s="74">
        <v>477321142938</v>
      </c>
    </row>
    <row r="13" spans="1:13" ht="21.75" customHeight="1" x14ac:dyDescent="0.2">
      <c r="A13" s="20" t="s">
        <v>270</v>
      </c>
      <c r="C13" s="71">
        <v>247565</v>
      </c>
      <c r="D13" s="71"/>
      <c r="E13" s="71">
        <v>0</v>
      </c>
      <c r="F13" s="71"/>
      <c r="G13" s="71">
        <f t="shared" si="0"/>
        <v>247565</v>
      </c>
      <c r="H13" s="71"/>
      <c r="I13" s="71">
        <v>26061980765</v>
      </c>
      <c r="J13" s="71"/>
      <c r="K13" s="71">
        <v>268438708</v>
      </c>
      <c r="L13" s="71"/>
      <c r="M13" s="71">
        <v>25793542057</v>
      </c>
    </row>
    <row r="14" spans="1:13" ht="21.75" customHeight="1" x14ac:dyDescent="0.2">
      <c r="A14" s="20" t="s">
        <v>275</v>
      </c>
      <c r="C14" s="71">
        <v>28876712916</v>
      </c>
      <c r="D14" s="44"/>
      <c r="E14" s="71">
        <v>0</v>
      </c>
      <c r="F14" s="44"/>
      <c r="G14" s="71">
        <f t="shared" si="0"/>
        <v>28876712916</v>
      </c>
      <c r="H14" s="44"/>
      <c r="I14" s="71">
        <v>52164384141</v>
      </c>
      <c r="J14" s="44"/>
      <c r="K14" s="71">
        <v>129432349</v>
      </c>
      <c r="L14" s="44"/>
      <c r="M14" s="71">
        <v>52034951792</v>
      </c>
    </row>
    <row r="15" spans="1:13" ht="21.75" customHeight="1" x14ac:dyDescent="0.2">
      <c r="A15" s="20" t="s">
        <v>276</v>
      </c>
      <c r="C15" s="71">
        <v>67468</v>
      </c>
      <c r="D15" s="44"/>
      <c r="E15" s="71">
        <v>0</v>
      </c>
      <c r="F15" s="44"/>
      <c r="G15" s="71">
        <f t="shared" si="0"/>
        <v>67468</v>
      </c>
      <c r="H15" s="44"/>
      <c r="I15" s="71">
        <v>203008</v>
      </c>
      <c r="J15" s="44"/>
      <c r="K15" s="71">
        <v>0</v>
      </c>
      <c r="L15" s="44"/>
      <c r="M15" s="71">
        <v>203008</v>
      </c>
    </row>
    <row r="16" spans="1:13" ht="21.75" customHeight="1" x14ac:dyDescent="0.2">
      <c r="A16" s="20" t="s">
        <v>277</v>
      </c>
      <c r="C16" s="71">
        <v>999914</v>
      </c>
      <c r="D16" s="44"/>
      <c r="E16" s="71">
        <v>0</v>
      </c>
      <c r="F16" s="44"/>
      <c r="G16" s="71">
        <f t="shared" si="0"/>
        <v>999914</v>
      </c>
      <c r="H16" s="44"/>
      <c r="I16" s="71">
        <v>6682346</v>
      </c>
      <c r="J16" s="44"/>
      <c r="K16" s="71">
        <v>0</v>
      </c>
      <c r="L16" s="44"/>
      <c r="M16" s="71">
        <v>6682346</v>
      </c>
    </row>
    <row r="17" spans="1:13" ht="21.75" customHeight="1" x14ac:dyDescent="0.2">
      <c r="A17" s="20" t="s">
        <v>278</v>
      </c>
      <c r="C17" s="71">
        <v>40776</v>
      </c>
      <c r="D17" s="44"/>
      <c r="E17" s="71">
        <v>0</v>
      </c>
      <c r="F17" s="44"/>
      <c r="G17" s="71">
        <f t="shared" si="0"/>
        <v>40776</v>
      </c>
      <c r="H17" s="44"/>
      <c r="I17" s="71">
        <v>121874</v>
      </c>
      <c r="J17" s="44"/>
      <c r="K17" s="71">
        <v>0</v>
      </c>
      <c r="L17" s="44"/>
      <c r="M17" s="71">
        <v>121874</v>
      </c>
    </row>
    <row r="18" spans="1:13" ht="21.75" customHeight="1" thickBot="1" x14ac:dyDescent="0.25">
      <c r="A18" s="11" t="s">
        <v>65</v>
      </c>
      <c r="C18" s="73">
        <v>499550765423</v>
      </c>
      <c r="D18" s="44"/>
      <c r="E18" s="73">
        <f>SUM(E8:E17)</f>
        <v>373932214</v>
      </c>
      <c r="F18" s="44"/>
      <c r="G18" s="73">
        <f>SUM(G8:G17)</f>
        <v>499176833209</v>
      </c>
      <c r="H18" s="44"/>
      <c r="I18" s="73">
        <v>1263244692154</v>
      </c>
      <c r="J18" s="44"/>
      <c r="K18" s="73">
        <v>2920339827</v>
      </c>
      <c r="L18" s="44"/>
      <c r="M18" s="73">
        <v>1260324352327</v>
      </c>
    </row>
    <row r="19" spans="1:13" ht="21.75" customHeight="1" thickTop="1" x14ac:dyDescent="0.2">
      <c r="A19" s="103"/>
      <c r="C19" s="74"/>
      <c r="D19" s="44"/>
      <c r="E19" s="74"/>
      <c r="F19" s="44"/>
      <c r="G19" s="74"/>
      <c r="H19" s="44"/>
      <c r="I19" s="74"/>
      <c r="J19" s="44"/>
      <c r="K19" s="74"/>
      <c r="L19" s="44"/>
      <c r="M19" s="74"/>
    </row>
    <row r="20" spans="1:13" s="99" customFormat="1" x14ac:dyDescent="0.2"/>
    <row r="21" spans="1:13" s="99" customFormat="1" x14ac:dyDescent="0.2">
      <c r="C21" s="99">
        <v>499550765423</v>
      </c>
      <c r="E21" s="99">
        <v>373932214</v>
      </c>
      <c r="G21" s="99">
        <f>C21-E21</f>
        <v>499176833209</v>
      </c>
      <c r="I21" s="99">
        <v>1263244692154</v>
      </c>
      <c r="K21" s="99">
        <v>2920339827</v>
      </c>
      <c r="M21" s="99">
        <f>I21-K21</f>
        <v>1260324352327</v>
      </c>
    </row>
    <row r="22" spans="1:13" s="99" customFormat="1" x14ac:dyDescent="0.2">
      <c r="C22" s="102">
        <f>C21-C18</f>
        <v>0</v>
      </c>
      <c r="D22" s="102"/>
      <c r="E22" s="102">
        <f>E21-E18</f>
        <v>0</v>
      </c>
      <c r="F22" s="102"/>
      <c r="G22" s="102">
        <f>G21-G18</f>
        <v>0</v>
      </c>
      <c r="H22" s="102"/>
      <c r="I22" s="102">
        <f>I21-I18</f>
        <v>0</v>
      </c>
      <c r="J22" s="102"/>
      <c r="K22" s="102">
        <f>K21-K18</f>
        <v>0</v>
      </c>
      <c r="L22" s="102"/>
      <c r="M22" s="102">
        <f>M21-M18</f>
        <v>0</v>
      </c>
    </row>
    <row r="23" spans="1:13" s="99" customFormat="1" x14ac:dyDescent="0.2"/>
    <row r="24" spans="1:13" s="99" customFormat="1" x14ac:dyDescent="0.2"/>
    <row r="25" spans="1:13" s="99" customFormat="1" x14ac:dyDescent="0.2"/>
    <row r="26" spans="1:13" s="99" customFormat="1" x14ac:dyDescent="0.2"/>
    <row r="27" spans="1:13" s="99" customFormat="1" x14ac:dyDescent="0.2"/>
    <row r="28" spans="1:13" s="98" customFormat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I49"/>
  <sheetViews>
    <sheetView rightToLeft="1" view="pageBreakPreview" zoomScaleNormal="100" zoomScaleSheetLayoutView="100" workbookViewId="0">
      <selection activeCell="A31" sqref="A31"/>
    </sheetView>
  </sheetViews>
  <sheetFormatPr defaultRowHeight="12.75" x14ac:dyDescent="0.2"/>
  <cols>
    <col min="1" max="1" width="40.28515625" style="115" customWidth="1"/>
    <col min="2" max="2" width="1.28515625" style="115" customWidth="1"/>
    <col min="3" max="3" width="12.42578125" style="115" bestFit="1" customWidth="1"/>
    <col min="4" max="4" width="1.28515625" style="115" customWidth="1"/>
    <col min="5" max="5" width="17.7109375" style="115" bestFit="1" customWidth="1"/>
    <col min="6" max="6" width="1.28515625" style="115" customWidth="1"/>
    <col min="7" max="7" width="17.7109375" style="115" bestFit="1" customWidth="1"/>
    <col min="8" max="8" width="1.28515625" style="115" customWidth="1"/>
    <col min="9" max="9" width="16.85546875" style="115" bestFit="1" customWidth="1"/>
    <col min="10" max="10" width="1.28515625" style="115" customWidth="1"/>
    <col min="11" max="11" width="12.42578125" style="115" bestFit="1" customWidth="1"/>
    <col min="12" max="12" width="1.28515625" style="115" customWidth="1"/>
    <col min="13" max="13" width="19.28515625" style="115" bestFit="1" customWidth="1"/>
    <col min="14" max="14" width="1.28515625" style="115" customWidth="1"/>
    <col min="15" max="15" width="19.28515625" style="115" bestFit="1" customWidth="1"/>
    <col min="16" max="16" width="1.28515625" style="115" customWidth="1"/>
    <col min="17" max="17" width="16.42578125" style="115" bestFit="1" customWidth="1"/>
    <col min="18" max="18" width="0.28515625" style="115" customWidth="1"/>
    <col min="19" max="19" width="9.140625" style="119"/>
    <col min="20" max="20" width="15.5703125" style="119" bestFit="1" customWidth="1"/>
    <col min="21" max="21" width="14" style="119" bestFit="1" customWidth="1"/>
    <col min="22" max="22" width="15.5703125" style="119" bestFit="1" customWidth="1"/>
    <col min="23" max="24" width="9.140625" style="119"/>
    <col min="25" max="25" width="3.28515625" style="115" customWidth="1"/>
    <col min="26" max="27" width="11.85546875" style="115" bestFit="1" customWidth="1"/>
    <col min="28" max="28" width="12.28515625" style="115" bestFit="1" customWidth="1"/>
    <col min="29" max="29" width="11.85546875" style="115" bestFit="1" customWidth="1"/>
    <col min="30" max="30" width="12.28515625" style="115" bestFit="1" customWidth="1"/>
    <col min="31" max="31" width="4.7109375" style="115" bestFit="1" customWidth="1"/>
    <col min="32" max="32" width="4.7109375" style="115" customWidth="1"/>
    <col min="33" max="33" width="12.28515625" style="115" bestFit="1" customWidth="1"/>
    <col min="34" max="35" width="14" style="115" bestFit="1" customWidth="1"/>
    <col min="36" max="16384" width="9.140625" style="115"/>
  </cols>
  <sheetData>
    <row r="1" spans="1:33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33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33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33" ht="14.45" customHeight="1" x14ac:dyDescent="0.2"/>
    <row r="5" spans="1:33" ht="14.45" customHeight="1" x14ac:dyDescent="0.2">
      <c r="A5" s="139" t="s">
        <v>242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33" ht="14.45" customHeight="1" x14ac:dyDescent="0.2">
      <c r="A6" s="140" t="s">
        <v>177</v>
      </c>
      <c r="C6" s="140" t="s">
        <v>193</v>
      </c>
      <c r="D6" s="140"/>
      <c r="E6" s="140"/>
      <c r="F6" s="140"/>
      <c r="G6" s="140"/>
      <c r="H6" s="140"/>
      <c r="I6" s="140"/>
      <c r="K6" s="140" t="s">
        <v>194</v>
      </c>
      <c r="L6" s="140"/>
      <c r="M6" s="140"/>
      <c r="N6" s="140"/>
      <c r="O6" s="140"/>
      <c r="P6" s="140"/>
      <c r="Q6" s="140"/>
    </row>
    <row r="7" spans="1:33" ht="42" x14ac:dyDescent="0.2">
      <c r="A7" s="140"/>
      <c r="C7" s="64" t="s">
        <v>13</v>
      </c>
      <c r="D7" s="116"/>
      <c r="E7" s="64" t="s">
        <v>243</v>
      </c>
      <c r="F7" s="116"/>
      <c r="G7" s="64" t="s">
        <v>244</v>
      </c>
      <c r="H7" s="116"/>
      <c r="I7" s="64" t="s">
        <v>245</v>
      </c>
      <c r="K7" s="64" t="s">
        <v>13</v>
      </c>
      <c r="L7" s="116"/>
      <c r="M7" s="64" t="s">
        <v>243</v>
      </c>
      <c r="N7" s="116"/>
      <c r="O7" s="64" t="s">
        <v>244</v>
      </c>
      <c r="P7" s="116"/>
      <c r="Q7" s="64" t="s">
        <v>245</v>
      </c>
      <c r="Z7" s="132" t="s">
        <v>282</v>
      </c>
      <c r="AA7" s="133" t="s">
        <v>283</v>
      </c>
      <c r="AB7" s="133" t="s">
        <v>281</v>
      </c>
      <c r="AC7" s="133" t="s">
        <v>284</v>
      </c>
    </row>
    <row r="8" spans="1:33" ht="21.75" customHeight="1" x14ac:dyDescent="0.2">
      <c r="A8" s="117" t="s">
        <v>21</v>
      </c>
      <c r="C8" s="118">
        <v>30096</v>
      </c>
      <c r="D8" s="119"/>
      <c r="E8" s="118">
        <v>63728419</v>
      </c>
      <c r="F8" s="119"/>
      <c r="G8" s="118">
        <v>55515985</v>
      </c>
      <c r="H8" s="119"/>
      <c r="I8" s="118">
        <v>8212434</v>
      </c>
      <c r="J8" s="119"/>
      <c r="K8" s="118">
        <v>30096</v>
      </c>
      <c r="L8" s="119"/>
      <c r="M8" s="118">
        <v>63728419</v>
      </c>
      <c r="N8" s="119"/>
      <c r="O8" s="118">
        <v>55515985</v>
      </c>
      <c r="P8" s="119"/>
      <c r="Q8" s="120">
        <v>8212434</v>
      </c>
      <c r="Z8" s="119">
        <v>-321124</v>
      </c>
      <c r="AA8" s="119">
        <v>-175321</v>
      </c>
      <c r="AB8" s="119">
        <v>8708879</v>
      </c>
      <c r="AC8" s="119">
        <v>0</v>
      </c>
      <c r="AD8" s="131">
        <f>SUM(Z8:AC8)</f>
        <v>8212434</v>
      </c>
      <c r="AE8" s="119">
        <f>AD8-I8</f>
        <v>0</v>
      </c>
      <c r="AF8" s="119"/>
      <c r="AG8" s="129">
        <f>SUM(Z8:AB8)</f>
        <v>8212434</v>
      </c>
    </row>
    <row r="9" spans="1:33" ht="21.75" customHeight="1" x14ac:dyDescent="0.2">
      <c r="A9" s="117" t="s">
        <v>33</v>
      </c>
      <c r="C9" s="118">
        <v>563000</v>
      </c>
      <c r="D9" s="119"/>
      <c r="E9" s="118">
        <v>5035628095</v>
      </c>
      <c r="F9" s="119"/>
      <c r="G9" s="118">
        <f>4636778483-94970162</f>
        <v>4541808321</v>
      </c>
      <c r="H9" s="119"/>
      <c r="I9" s="118">
        <f>E9-G9</f>
        <v>493819774</v>
      </c>
      <c r="J9" s="119"/>
      <c r="K9" s="118">
        <v>563000</v>
      </c>
      <c r="L9" s="119"/>
      <c r="M9" s="118">
        <v>5035628095</v>
      </c>
      <c r="N9" s="119"/>
      <c r="O9" s="118">
        <v>4636778483</v>
      </c>
      <c r="P9" s="119"/>
      <c r="Q9" s="120">
        <v>398849612</v>
      </c>
      <c r="T9" s="119">
        <v>94970162</v>
      </c>
      <c r="U9" s="119">
        <v>398849612</v>
      </c>
      <c r="V9" s="119">
        <f>SUM(T9:U9)</f>
        <v>493819774</v>
      </c>
      <c r="W9" s="119">
        <f>V9-I9</f>
        <v>0</v>
      </c>
      <c r="Y9" s="129"/>
      <c r="Z9" s="119">
        <v>-25374283</v>
      </c>
      <c r="AA9" s="119">
        <v>-13854192</v>
      </c>
      <c r="AB9" s="119">
        <v>438078040</v>
      </c>
      <c r="AC9" s="119">
        <v>94970162</v>
      </c>
      <c r="AD9" s="131">
        <f t="shared" ref="AD9:AD10" si="0">SUM(Z9:AC9)</f>
        <v>493819727</v>
      </c>
      <c r="AE9" s="119">
        <f t="shared" ref="AE9:AE10" si="1">AD9-I9</f>
        <v>-47</v>
      </c>
      <c r="AF9" s="119"/>
      <c r="AG9" s="129">
        <f t="shared" ref="AG9:AG10" si="2">SUM(Z9:AB9)</f>
        <v>398849565</v>
      </c>
    </row>
    <row r="10" spans="1:33" ht="21.75" customHeight="1" x14ac:dyDescent="0.2">
      <c r="A10" s="117" t="s">
        <v>63</v>
      </c>
      <c r="C10" s="118">
        <v>258000</v>
      </c>
      <c r="D10" s="119"/>
      <c r="E10" s="118">
        <v>4390497099</v>
      </c>
      <c r="F10" s="119"/>
      <c r="G10" s="118">
        <f>3962967616+40960906</f>
        <v>4003928522</v>
      </c>
      <c r="H10" s="119"/>
      <c r="I10" s="118">
        <f>E10-G10</f>
        <v>386568577</v>
      </c>
      <c r="J10" s="119"/>
      <c r="K10" s="118">
        <v>258000</v>
      </c>
      <c r="L10" s="119"/>
      <c r="M10" s="118">
        <v>4390497099</v>
      </c>
      <c r="N10" s="119"/>
      <c r="O10" s="118">
        <v>3962967616</v>
      </c>
      <c r="P10" s="119"/>
      <c r="Q10" s="120">
        <v>427529483</v>
      </c>
      <c r="T10" s="119">
        <v>-40960906</v>
      </c>
      <c r="U10" s="119">
        <v>427529483</v>
      </c>
      <c r="V10" s="119">
        <f>SUM(T10:U10)</f>
        <v>386568577</v>
      </c>
      <c r="W10" s="119">
        <f>V10-I10</f>
        <v>0</v>
      </c>
      <c r="Y10" s="129"/>
      <c r="Z10" s="119">
        <v>-22123499</v>
      </c>
      <c r="AA10" s="119">
        <v>-12079402</v>
      </c>
      <c r="AB10" s="119">
        <v>461732384</v>
      </c>
      <c r="AC10" s="119">
        <v>-40960906</v>
      </c>
      <c r="AD10" s="131">
        <f t="shared" si="0"/>
        <v>386568577</v>
      </c>
      <c r="AE10" s="119">
        <f t="shared" si="1"/>
        <v>0</v>
      </c>
      <c r="AF10" s="119"/>
      <c r="AG10" s="129">
        <f t="shared" si="2"/>
        <v>427529483</v>
      </c>
    </row>
    <row r="11" spans="1:33" ht="21.75" customHeight="1" x14ac:dyDescent="0.2">
      <c r="A11" s="117" t="s">
        <v>199</v>
      </c>
      <c r="C11" s="118">
        <v>0</v>
      </c>
      <c r="D11" s="119"/>
      <c r="E11" s="118">
        <v>0</v>
      </c>
      <c r="F11" s="119"/>
      <c r="G11" s="118">
        <v>0</v>
      </c>
      <c r="H11" s="119"/>
      <c r="I11" s="118">
        <v>0</v>
      </c>
      <c r="J11" s="119"/>
      <c r="K11" s="118">
        <v>4588505</v>
      </c>
      <c r="L11" s="119"/>
      <c r="M11" s="118">
        <v>13091004765</v>
      </c>
      <c r="N11" s="119"/>
      <c r="O11" s="118">
        <v>2841094374</v>
      </c>
      <c r="P11" s="119"/>
      <c r="Q11" s="120">
        <v>10249910391</v>
      </c>
      <c r="T11" s="119">
        <v>-12026470965</v>
      </c>
      <c r="AA11" s="119"/>
      <c r="AB11" s="119"/>
      <c r="AC11" s="119"/>
      <c r="AD11" s="119"/>
      <c r="AE11" s="119"/>
      <c r="AF11" s="119"/>
    </row>
    <row r="12" spans="1:33" ht="21.75" customHeight="1" x14ac:dyDescent="0.2">
      <c r="A12" s="117" t="s">
        <v>77</v>
      </c>
      <c r="C12" s="118">
        <v>12880000</v>
      </c>
      <c r="D12" s="119"/>
      <c r="E12" s="118">
        <v>124910240000</v>
      </c>
      <c r="F12" s="119"/>
      <c r="G12" s="118">
        <v>124407900000</v>
      </c>
      <c r="H12" s="119"/>
      <c r="I12" s="118">
        <v>502340000</v>
      </c>
      <c r="J12" s="119"/>
      <c r="K12" s="118">
        <v>12880000</v>
      </c>
      <c r="L12" s="119"/>
      <c r="M12" s="118">
        <v>124910240000</v>
      </c>
      <c r="N12" s="119"/>
      <c r="O12" s="118">
        <v>124407900000</v>
      </c>
      <c r="P12" s="119"/>
      <c r="Q12" s="120">
        <v>502340000</v>
      </c>
    </row>
    <row r="13" spans="1:33" ht="21.75" customHeight="1" x14ac:dyDescent="0.2">
      <c r="A13" s="117" t="s">
        <v>203</v>
      </c>
      <c r="C13" s="118">
        <v>0</v>
      </c>
      <c r="D13" s="119"/>
      <c r="E13" s="118">
        <v>0</v>
      </c>
      <c r="F13" s="119"/>
      <c r="G13" s="118">
        <v>0</v>
      </c>
      <c r="H13" s="119"/>
      <c r="I13" s="118">
        <v>0</v>
      </c>
      <c r="J13" s="119"/>
      <c r="K13" s="118">
        <v>1079850</v>
      </c>
      <c r="L13" s="119"/>
      <c r="M13" s="118">
        <v>139534015829</v>
      </c>
      <c r="N13" s="119"/>
      <c r="O13" s="118">
        <v>140158115691</v>
      </c>
      <c r="P13" s="119"/>
      <c r="Q13" s="120">
        <v>-624099862</v>
      </c>
    </row>
    <row r="14" spans="1:33" ht="21.75" customHeight="1" x14ac:dyDescent="0.2">
      <c r="A14" s="117" t="s">
        <v>204</v>
      </c>
      <c r="C14" s="118">
        <v>0</v>
      </c>
      <c r="D14" s="119"/>
      <c r="E14" s="118">
        <v>0</v>
      </c>
      <c r="F14" s="119"/>
      <c r="G14" s="118">
        <v>0</v>
      </c>
      <c r="H14" s="119"/>
      <c r="I14" s="118">
        <v>0</v>
      </c>
      <c r="J14" s="119"/>
      <c r="K14" s="118">
        <v>1145000</v>
      </c>
      <c r="L14" s="119"/>
      <c r="M14" s="118">
        <v>65820482909</v>
      </c>
      <c r="N14" s="119"/>
      <c r="O14" s="118">
        <v>70713826458</v>
      </c>
      <c r="P14" s="119"/>
      <c r="Q14" s="120">
        <v>-4893343549</v>
      </c>
    </row>
    <row r="15" spans="1:33" ht="21.75" customHeight="1" x14ac:dyDescent="0.2">
      <c r="A15" s="117" t="s">
        <v>122</v>
      </c>
      <c r="C15" s="118">
        <v>215000</v>
      </c>
      <c r="D15" s="119"/>
      <c r="E15" s="118">
        <v>215000000000</v>
      </c>
      <c r="F15" s="119"/>
      <c r="G15" s="118">
        <f>207562026745+5816885348</f>
        <v>213378912093</v>
      </c>
      <c r="H15" s="119"/>
      <c r="I15" s="118">
        <f>E15-G15</f>
        <v>1621087907</v>
      </c>
      <c r="J15" s="119"/>
      <c r="K15" s="118">
        <v>215000</v>
      </c>
      <c r="L15" s="119"/>
      <c r="M15" s="118">
        <v>215000000000</v>
      </c>
      <c r="N15" s="119"/>
      <c r="O15" s="118">
        <v>207562026745</v>
      </c>
      <c r="P15" s="119"/>
      <c r="Q15" s="120">
        <v>7437973255</v>
      </c>
      <c r="T15" s="119">
        <v>-5816885348</v>
      </c>
      <c r="U15" s="119">
        <v>7437973255</v>
      </c>
      <c r="V15" s="119">
        <f>SUM(T15:U15)</f>
        <v>1621087907</v>
      </c>
      <c r="W15" s="119">
        <f>V15-I15</f>
        <v>0</v>
      </c>
    </row>
    <row r="16" spans="1:33" ht="21.75" customHeight="1" x14ac:dyDescent="0.2">
      <c r="A16" s="121" t="s">
        <v>209</v>
      </c>
      <c r="C16" s="122">
        <v>0</v>
      </c>
      <c r="D16" s="119"/>
      <c r="E16" s="123">
        <v>0</v>
      </c>
      <c r="F16" s="119"/>
      <c r="G16" s="123">
        <v>0</v>
      </c>
      <c r="H16" s="119"/>
      <c r="I16" s="123">
        <v>0</v>
      </c>
      <c r="J16" s="119"/>
      <c r="K16" s="122">
        <v>1980000</v>
      </c>
      <c r="L16" s="119"/>
      <c r="M16" s="123">
        <v>1980000000000</v>
      </c>
      <c r="N16" s="119"/>
      <c r="O16" s="123">
        <v>1978923375000</v>
      </c>
      <c r="P16" s="119"/>
      <c r="Q16" s="124">
        <v>1076625000</v>
      </c>
    </row>
    <row r="17" spans="1:35" ht="21.75" customHeight="1" thickBot="1" x14ac:dyDescent="0.25">
      <c r="A17" s="106" t="s">
        <v>65</v>
      </c>
      <c r="C17" s="122"/>
      <c r="D17" s="119"/>
      <c r="E17" s="125">
        <v>349400093613</v>
      </c>
      <c r="F17" s="119"/>
      <c r="G17" s="125">
        <v>340625188829</v>
      </c>
      <c r="H17" s="119"/>
      <c r="I17" s="125">
        <f>SUM(I8:I16)</f>
        <v>3012028692</v>
      </c>
      <c r="J17" s="119"/>
      <c r="K17" s="122"/>
      <c r="L17" s="119"/>
      <c r="M17" s="125">
        <v>2547845597116</v>
      </c>
      <c r="N17" s="119"/>
      <c r="O17" s="125">
        <v>2533261600352</v>
      </c>
      <c r="P17" s="119"/>
      <c r="Q17" s="126">
        <v>14583996764</v>
      </c>
    </row>
    <row r="18" spans="1:35" ht="13.5" thickTop="1" x14ac:dyDescent="0.2"/>
    <row r="20" spans="1:35" x14ac:dyDescent="0.2">
      <c r="G20" s="129">
        <f>I8+U9+U10</f>
        <v>834591529</v>
      </c>
      <c r="I20" s="127">
        <f>SUM(I8:I11)</f>
        <v>888600785</v>
      </c>
      <c r="J20" s="128"/>
      <c r="K20" s="128"/>
      <c r="L20" s="128"/>
      <c r="M20" s="128"/>
      <c r="N20" s="128"/>
      <c r="O20" s="128"/>
      <c r="P20" s="128"/>
      <c r="Q20" s="127">
        <f>SUM(Q8:Q11)</f>
        <v>11084501920</v>
      </c>
    </row>
    <row r="21" spans="1:35" x14ac:dyDescent="0.2">
      <c r="G21" s="129">
        <f>G20-I20</f>
        <v>-54009256</v>
      </c>
      <c r="I21" s="127">
        <f>SUM(I12:I14)</f>
        <v>502340000</v>
      </c>
      <c r="J21" s="128"/>
      <c r="K21" s="128"/>
      <c r="L21" s="128"/>
      <c r="M21" s="128"/>
      <c r="N21" s="128"/>
      <c r="O21" s="128"/>
      <c r="P21" s="128"/>
      <c r="Q21" s="127">
        <f>SUM(Q12:Q14)</f>
        <v>-5015103411</v>
      </c>
    </row>
    <row r="22" spans="1:35" x14ac:dyDescent="0.2">
      <c r="I22" s="127">
        <f>SUM(I15:I16)</f>
        <v>1621087907</v>
      </c>
      <c r="J22" s="128"/>
      <c r="K22" s="128"/>
      <c r="L22" s="128"/>
      <c r="M22" s="128"/>
      <c r="N22" s="128"/>
      <c r="O22" s="128"/>
      <c r="P22" s="128"/>
      <c r="Q22" s="127">
        <f>SUM(Q15:Q16)</f>
        <v>8514598255</v>
      </c>
      <c r="Y22" s="119"/>
      <c r="AA22" s="119"/>
      <c r="AB22" s="119"/>
      <c r="AC22" s="119"/>
      <c r="AD22" s="119"/>
      <c r="AE22" s="119"/>
      <c r="AF22" s="119"/>
      <c r="AI22" s="119"/>
    </row>
    <row r="23" spans="1:35" x14ac:dyDescent="0.2">
      <c r="T23" s="119">
        <v>3</v>
      </c>
      <c r="AA23" s="119"/>
      <c r="AB23" s="119"/>
      <c r="AC23" s="119"/>
      <c r="AD23" s="119"/>
      <c r="AE23" s="119"/>
      <c r="AF23" s="119"/>
      <c r="AI23" s="119"/>
    </row>
    <row r="24" spans="1:35" x14ac:dyDescent="0.2">
      <c r="T24" s="119">
        <v>4</v>
      </c>
      <c r="AA24" s="119"/>
      <c r="AB24" s="119"/>
      <c r="AC24" s="119"/>
      <c r="AD24" s="119"/>
      <c r="AE24" s="119"/>
      <c r="AF24" s="119"/>
      <c r="AI24" s="119"/>
    </row>
    <row r="25" spans="1:35" x14ac:dyDescent="0.2">
      <c r="I25" s="129">
        <v>908519303</v>
      </c>
      <c r="Q25" s="129">
        <v>908519303</v>
      </c>
      <c r="AA25" s="119"/>
      <c r="AB25" s="119"/>
      <c r="AC25" s="119"/>
      <c r="AD25" s="119"/>
      <c r="AE25" s="119"/>
      <c r="AF25" s="119"/>
      <c r="AG25" s="119"/>
      <c r="AH25" s="119"/>
      <c r="AI25" s="119"/>
    </row>
    <row r="26" spans="1:35" x14ac:dyDescent="0.2">
      <c r="I26" s="129">
        <v>0</v>
      </c>
      <c r="Q26" s="129">
        <v>10249910391</v>
      </c>
    </row>
    <row r="27" spans="1:35" x14ac:dyDescent="0.2">
      <c r="I27" s="129">
        <v>502340000</v>
      </c>
      <c r="Q27" s="129">
        <v>-4768382465</v>
      </c>
    </row>
    <row r="28" spans="1:35" x14ac:dyDescent="0.2">
      <c r="I28" s="129">
        <v>7437973255</v>
      </c>
      <c r="Q28" s="129">
        <v>8514598255</v>
      </c>
    </row>
    <row r="29" spans="1:35" x14ac:dyDescent="0.2">
      <c r="I29" s="129">
        <v>-26108915</v>
      </c>
      <c r="Q29" s="129">
        <v>-272829861</v>
      </c>
    </row>
    <row r="30" spans="1:35" x14ac:dyDescent="0.2">
      <c r="I30" s="129">
        <v>-47818906</v>
      </c>
      <c r="Q30" s="129">
        <v>-47818906</v>
      </c>
    </row>
    <row r="31" spans="1:35" x14ac:dyDescent="0.2">
      <c r="I31" s="130">
        <f>I17-SUM(I25:I30)</f>
        <v>-5762876045</v>
      </c>
      <c r="J31" s="130"/>
      <c r="K31" s="130"/>
      <c r="L31" s="130"/>
      <c r="M31" s="130"/>
      <c r="N31" s="130"/>
      <c r="O31" s="130"/>
      <c r="P31" s="130"/>
      <c r="Q31" s="130">
        <f>Q17-SUM(Q25:Q30)</f>
        <v>47</v>
      </c>
    </row>
    <row r="34" spans="7:9" x14ac:dyDescent="0.2">
      <c r="G34" s="129"/>
      <c r="I34" s="129"/>
    </row>
    <row r="35" spans="7:9" x14ac:dyDescent="0.2">
      <c r="G35" s="129"/>
      <c r="I35" s="129">
        <f>I20+'درآمد ناشی از تغییر قیمت اوراق'!I79</f>
        <v>321476571306</v>
      </c>
    </row>
    <row r="36" spans="7:9" x14ac:dyDescent="0.2">
      <c r="G36" s="129"/>
      <c r="I36" s="129">
        <f>I25+I26+I29+I30+'درآمد ناشی از تغییر قیمت اوراق'!I84+'درآمد ناشی از تغییر قیمت اوراق'!I85</f>
        <v>321476571261</v>
      </c>
    </row>
    <row r="37" spans="7:9" x14ac:dyDescent="0.2">
      <c r="I37" s="129">
        <f>I35-I36</f>
        <v>45</v>
      </c>
    </row>
    <row r="41" spans="7:9" x14ac:dyDescent="0.2">
      <c r="I41" s="129">
        <f>I21+'درآمد ناشی از تغییر قیمت اوراق'!I80</f>
        <v>10356850890</v>
      </c>
    </row>
    <row r="42" spans="7:9" x14ac:dyDescent="0.2">
      <c r="I42" s="129">
        <f>I27+'درآمد ناشی از تغییر قیمت اوراق'!I86</f>
        <v>10356830887</v>
      </c>
    </row>
    <row r="43" spans="7:9" x14ac:dyDescent="0.2">
      <c r="I43" s="129">
        <f>I41-I42</f>
        <v>20003</v>
      </c>
    </row>
    <row r="47" spans="7:9" x14ac:dyDescent="0.2">
      <c r="I47" s="129">
        <f>I22+'درآمد ناشی از تغییر قیمت اوراق'!I81</f>
        <v>-289654476967</v>
      </c>
    </row>
    <row r="48" spans="7:9" x14ac:dyDescent="0.2">
      <c r="I48" s="129">
        <f>I28+'درآمد ناشی از تغییر قیمت اوراق'!I87</f>
        <v>-289654476968</v>
      </c>
    </row>
    <row r="49" spans="9:9" x14ac:dyDescent="0.2">
      <c r="I49" s="129">
        <f>I47-I48</f>
        <v>1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102"/>
  <sheetViews>
    <sheetView rightToLeft="1" view="pageBreakPreview" topLeftCell="A63" zoomScaleNormal="100" zoomScaleSheetLayoutView="100" workbookViewId="0">
      <selection activeCell="O84" sqref="O83:O84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20.28515625" bestFit="1" customWidth="1"/>
    <col min="6" max="6" width="1.28515625" customWidth="1"/>
    <col min="7" max="7" width="20.28515625" bestFit="1" customWidth="1"/>
    <col min="8" max="8" width="1.28515625" customWidth="1"/>
    <col min="9" max="9" width="18.28515625" bestFit="1" customWidth="1"/>
    <col min="10" max="10" width="1.28515625" customWidth="1"/>
    <col min="11" max="11" width="13.7109375" bestFit="1" customWidth="1"/>
    <col min="12" max="12" width="1.28515625" customWidth="1"/>
    <col min="13" max="13" width="20.28515625" bestFit="1" customWidth="1"/>
    <col min="14" max="14" width="1.28515625" customWidth="1"/>
    <col min="15" max="15" width="20.28515625" bestFit="1" customWidth="1"/>
    <col min="16" max="16" width="1.28515625" customWidth="1"/>
    <col min="17" max="17" width="18.28515625" bestFit="1" customWidth="1"/>
    <col min="18" max="18" width="0.28515625" customWidth="1"/>
    <col min="20" max="20" width="16.85546875" bestFit="1" customWidth="1"/>
  </cols>
  <sheetData>
    <row r="1" spans="1:17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ht="14.45" customHeight="1" x14ac:dyDescent="0.2"/>
    <row r="5" spans="1:17" ht="14.45" customHeight="1" x14ac:dyDescent="0.2">
      <c r="A5" s="139" t="s">
        <v>246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7" ht="14.45" customHeight="1" x14ac:dyDescent="0.2">
      <c r="A6" s="158" t="s">
        <v>177</v>
      </c>
      <c r="C6" s="160"/>
      <c r="D6" s="159"/>
      <c r="E6" s="159"/>
      <c r="F6" s="159"/>
      <c r="G6" s="159"/>
      <c r="H6" s="159"/>
      <c r="I6" s="159"/>
      <c r="K6" s="159" t="s">
        <v>194</v>
      </c>
      <c r="L6" s="159"/>
      <c r="M6" s="159"/>
      <c r="N6" s="159"/>
      <c r="O6" s="159"/>
      <c r="P6" s="159"/>
      <c r="Q6" s="159"/>
    </row>
    <row r="7" spans="1:17" ht="42" x14ac:dyDescent="0.2">
      <c r="A7" s="159"/>
      <c r="C7" s="64" t="s">
        <v>13</v>
      </c>
      <c r="D7" s="3"/>
      <c r="E7" s="64" t="s">
        <v>15</v>
      </c>
      <c r="F7" s="3"/>
      <c r="G7" s="64" t="s">
        <v>244</v>
      </c>
      <c r="H7" s="3"/>
      <c r="I7" s="64" t="s">
        <v>247</v>
      </c>
      <c r="K7" s="64" t="s">
        <v>13</v>
      </c>
      <c r="L7" s="3"/>
      <c r="M7" s="64" t="s">
        <v>15</v>
      </c>
      <c r="N7" s="3"/>
      <c r="O7" s="64" t="s">
        <v>244</v>
      </c>
      <c r="P7" s="3"/>
      <c r="Q7" s="64" t="s">
        <v>247</v>
      </c>
    </row>
    <row r="8" spans="1:17" ht="21.75" customHeight="1" x14ac:dyDescent="0.2">
      <c r="A8" s="61" t="s">
        <v>64</v>
      </c>
      <c r="C8" s="70">
        <v>3200000</v>
      </c>
      <c r="D8" s="44"/>
      <c r="E8" s="70">
        <v>53979488000</v>
      </c>
      <c r="F8" s="44"/>
      <c r="G8" s="70">
        <v>49982086289</v>
      </c>
      <c r="H8" s="44"/>
      <c r="I8" s="70">
        <v>3997401710</v>
      </c>
      <c r="J8" s="44"/>
      <c r="K8" s="70">
        <v>3200000</v>
      </c>
      <c r="L8" s="44"/>
      <c r="M8" s="70">
        <v>53979488000</v>
      </c>
      <c r="N8" s="44"/>
      <c r="O8" s="70">
        <v>49982086289</v>
      </c>
      <c r="P8" s="44"/>
      <c r="Q8" s="80">
        <v>3997401710</v>
      </c>
    </row>
    <row r="9" spans="1:17" ht="21.75" customHeight="1" x14ac:dyDescent="0.2">
      <c r="A9" s="57" t="s">
        <v>40</v>
      </c>
      <c r="C9" s="71">
        <v>4500000</v>
      </c>
      <c r="D9" s="44"/>
      <c r="E9" s="71">
        <v>67112181450</v>
      </c>
      <c r="F9" s="44"/>
      <c r="G9" s="71">
        <v>48510095760</v>
      </c>
      <c r="H9" s="44"/>
      <c r="I9" s="71">
        <v>18602085690</v>
      </c>
      <c r="J9" s="44"/>
      <c r="K9" s="71">
        <v>4500000</v>
      </c>
      <c r="L9" s="44"/>
      <c r="M9" s="71">
        <v>67112181450</v>
      </c>
      <c r="N9" s="44"/>
      <c r="O9" s="71">
        <v>60637619700</v>
      </c>
      <c r="P9" s="44"/>
      <c r="Q9" s="78">
        <v>6474561749</v>
      </c>
    </row>
    <row r="10" spans="1:17" ht="21.75" customHeight="1" x14ac:dyDescent="0.2">
      <c r="A10" s="57" t="s">
        <v>62</v>
      </c>
      <c r="C10" s="71">
        <v>6522863</v>
      </c>
      <c r="D10" s="44"/>
      <c r="E10" s="71">
        <v>142846778807</v>
      </c>
      <c r="F10" s="44"/>
      <c r="G10" s="71">
        <v>92102839258</v>
      </c>
      <c r="H10" s="44"/>
      <c r="I10" s="71">
        <v>50743939549</v>
      </c>
      <c r="J10" s="44"/>
      <c r="K10" s="71">
        <v>6522863</v>
      </c>
      <c r="L10" s="44"/>
      <c r="M10" s="71">
        <v>142846778807</v>
      </c>
      <c r="N10" s="44"/>
      <c r="O10" s="71">
        <v>88672445385</v>
      </c>
      <c r="P10" s="44"/>
      <c r="Q10" s="78">
        <v>54174333422</v>
      </c>
    </row>
    <row r="11" spans="1:17" ht="21.75" customHeight="1" x14ac:dyDescent="0.2">
      <c r="A11" s="57" t="s">
        <v>28</v>
      </c>
      <c r="C11" s="71">
        <v>1000000</v>
      </c>
      <c r="D11" s="44"/>
      <c r="E11" s="71">
        <v>68317789500</v>
      </c>
      <c r="F11" s="44"/>
      <c r="G11" s="71">
        <v>48208445680</v>
      </c>
      <c r="H11" s="44"/>
      <c r="I11" s="71">
        <v>20109343820</v>
      </c>
      <c r="J11" s="44"/>
      <c r="K11" s="71">
        <v>1000000</v>
      </c>
      <c r="L11" s="44"/>
      <c r="M11" s="71">
        <v>68317789500</v>
      </c>
      <c r="N11" s="44"/>
      <c r="O11" s="71">
        <v>60260557100</v>
      </c>
      <c r="P11" s="44"/>
      <c r="Q11" s="78">
        <v>8057232399</v>
      </c>
    </row>
    <row r="12" spans="1:17" ht="21.75" customHeight="1" x14ac:dyDescent="0.2">
      <c r="A12" s="57" t="s">
        <v>22</v>
      </c>
      <c r="C12" s="71">
        <v>5238672</v>
      </c>
      <c r="D12" s="44"/>
      <c r="E12" s="71">
        <v>47615301919</v>
      </c>
      <c r="F12" s="44"/>
      <c r="G12" s="71">
        <v>26926557198</v>
      </c>
      <c r="H12" s="44"/>
      <c r="I12" s="71">
        <v>20688744721</v>
      </c>
      <c r="J12" s="44"/>
      <c r="K12" s="71">
        <v>5238672</v>
      </c>
      <c r="L12" s="44"/>
      <c r="M12" s="71">
        <v>47615301919</v>
      </c>
      <c r="N12" s="44"/>
      <c r="O12" s="71">
        <v>26850893327</v>
      </c>
      <c r="P12" s="44"/>
      <c r="Q12" s="78">
        <v>20764408592</v>
      </c>
    </row>
    <row r="13" spans="1:17" ht="21.75" customHeight="1" x14ac:dyDescent="0.2">
      <c r="A13" s="57" t="s">
        <v>20</v>
      </c>
      <c r="C13" s="71">
        <v>112475463</v>
      </c>
      <c r="D13" s="44"/>
      <c r="E13" s="71">
        <v>147989592691</v>
      </c>
      <c r="F13" s="44"/>
      <c r="G13" s="71">
        <v>105021272038</v>
      </c>
      <c r="H13" s="44"/>
      <c r="I13" s="71">
        <v>42968320653</v>
      </c>
      <c r="J13" s="44"/>
      <c r="K13" s="71">
        <v>112475463</v>
      </c>
      <c r="L13" s="44"/>
      <c r="M13" s="71">
        <v>147989592691</v>
      </c>
      <c r="N13" s="44"/>
      <c r="O13" s="71">
        <v>97432062156</v>
      </c>
      <c r="P13" s="44"/>
      <c r="Q13" s="78">
        <v>50557530535</v>
      </c>
    </row>
    <row r="14" spans="1:17" ht="21.75" customHeight="1" x14ac:dyDescent="0.2">
      <c r="A14" s="57" t="s">
        <v>23</v>
      </c>
      <c r="C14" s="71">
        <v>6700000</v>
      </c>
      <c r="D14" s="44"/>
      <c r="E14" s="71">
        <v>77052742310</v>
      </c>
      <c r="F14" s="44"/>
      <c r="G14" s="71">
        <v>46138570460</v>
      </c>
      <c r="H14" s="44"/>
      <c r="I14" s="71">
        <v>30914171850</v>
      </c>
      <c r="J14" s="44"/>
      <c r="K14" s="71">
        <v>6700000</v>
      </c>
      <c r="L14" s="44"/>
      <c r="M14" s="71">
        <v>77052742310</v>
      </c>
      <c r="N14" s="44"/>
      <c r="O14" s="71">
        <v>46138570460</v>
      </c>
      <c r="P14" s="44"/>
      <c r="Q14" s="78">
        <v>30914171850</v>
      </c>
    </row>
    <row r="15" spans="1:17" ht="21.75" customHeight="1" x14ac:dyDescent="0.2">
      <c r="A15" s="57" t="s">
        <v>26</v>
      </c>
      <c r="C15" s="71">
        <v>1245721</v>
      </c>
      <c r="D15" s="44"/>
      <c r="E15" s="71">
        <v>15970303170</v>
      </c>
      <c r="F15" s="44"/>
      <c r="G15" s="71">
        <v>12887490778</v>
      </c>
      <c r="H15" s="44"/>
      <c r="I15" s="71">
        <v>3082812392</v>
      </c>
      <c r="J15" s="44"/>
      <c r="K15" s="71">
        <v>1245721</v>
      </c>
      <c r="L15" s="44"/>
      <c r="M15" s="71">
        <v>15970303170</v>
      </c>
      <c r="N15" s="44"/>
      <c r="O15" s="71">
        <v>16108745427</v>
      </c>
      <c r="P15" s="44"/>
      <c r="Q15" s="78">
        <v>-138442256</v>
      </c>
    </row>
    <row r="16" spans="1:17" ht="21.75" customHeight="1" x14ac:dyDescent="0.2">
      <c r="A16" s="57" t="s">
        <v>32</v>
      </c>
      <c r="C16" s="71">
        <v>800000</v>
      </c>
      <c r="D16" s="44"/>
      <c r="E16" s="71">
        <v>20464576480</v>
      </c>
      <c r="F16" s="44"/>
      <c r="G16" s="71">
        <v>12046951616</v>
      </c>
      <c r="H16" s="44"/>
      <c r="I16" s="71">
        <v>8417624864</v>
      </c>
      <c r="J16" s="44"/>
      <c r="K16" s="71">
        <v>800000</v>
      </c>
      <c r="L16" s="44"/>
      <c r="M16" s="71">
        <v>20464576480</v>
      </c>
      <c r="N16" s="44"/>
      <c r="O16" s="71">
        <v>15058689520</v>
      </c>
      <c r="P16" s="44"/>
      <c r="Q16" s="78">
        <v>5405886960</v>
      </c>
    </row>
    <row r="17" spans="1:17" ht="21.75" customHeight="1" x14ac:dyDescent="0.2">
      <c r="A17" s="57" t="s">
        <v>57</v>
      </c>
      <c r="C17" s="71">
        <v>2400000</v>
      </c>
      <c r="D17" s="44"/>
      <c r="E17" s="71">
        <v>29910986880</v>
      </c>
      <c r="F17" s="44"/>
      <c r="G17" s="71">
        <v>20004163200</v>
      </c>
      <c r="H17" s="44"/>
      <c r="I17" s="71">
        <v>9906823680</v>
      </c>
      <c r="J17" s="44"/>
      <c r="K17" s="71">
        <v>2400000</v>
      </c>
      <c r="L17" s="44"/>
      <c r="M17" s="71">
        <v>29910986880</v>
      </c>
      <c r="N17" s="44"/>
      <c r="O17" s="71">
        <v>25005204000</v>
      </c>
      <c r="P17" s="44"/>
      <c r="Q17" s="78">
        <v>4905782880</v>
      </c>
    </row>
    <row r="18" spans="1:17" ht="21.75" customHeight="1" x14ac:dyDescent="0.2">
      <c r="A18" s="57" t="s">
        <v>29</v>
      </c>
      <c r="C18" s="71">
        <v>3751000</v>
      </c>
      <c r="D18" s="44"/>
      <c r="E18" s="71">
        <v>37703908320</v>
      </c>
      <c r="F18" s="44"/>
      <c r="G18" s="71">
        <v>23039209526</v>
      </c>
      <c r="H18" s="44"/>
      <c r="I18" s="71">
        <v>14664698794</v>
      </c>
      <c r="J18" s="44"/>
      <c r="K18" s="71">
        <v>3751000</v>
      </c>
      <c r="L18" s="44"/>
      <c r="M18" s="71">
        <v>37703908320</v>
      </c>
      <c r="N18" s="44"/>
      <c r="O18" s="71">
        <v>21736507856</v>
      </c>
      <c r="P18" s="44"/>
      <c r="Q18" s="78">
        <v>15967400464</v>
      </c>
    </row>
    <row r="19" spans="1:17" ht="21.75" customHeight="1" x14ac:dyDescent="0.2">
      <c r="A19" s="57" t="s">
        <v>59</v>
      </c>
      <c r="C19" s="71">
        <v>303003995</v>
      </c>
      <c r="D19" s="44"/>
      <c r="E19" s="71">
        <v>548407075992</v>
      </c>
      <c r="F19" s="44"/>
      <c r="G19" s="71">
        <v>560433546957</v>
      </c>
      <c r="H19" s="44"/>
      <c r="I19" s="71">
        <v>-12026470964</v>
      </c>
      <c r="J19" s="44"/>
      <c r="K19" s="71">
        <v>303003995</v>
      </c>
      <c r="L19" s="44"/>
      <c r="M19" s="71">
        <v>548407075992</v>
      </c>
      <c r="N19" s="44"/>
      <c r="O19" s="71">
        <v>539086560994</v>
      </c>
      <c r="P19" s="44"/>
      <c r="Q19" s="78">
        <v>9320514998</v>
      </c>
    </row>
    <row r="20" spans="1:17" ht="21.75" customHeight="1" x14ac:dyDescent="0.2">
      <c r="A20" s="57" t="s">
        <v>24</v>
      </c>
      <c r="C20" s="71">
        <v>13760101</v>
      </c>
      <c r="D20" s="44"/>
      <c r="E20" s="71">
        <v>70726349471</v>
      </c>
      <c r="F20" s="44"/>
      <c r="G20" s="71">
        <v>42217349916</v>
      </c>
      <c r="H20" s="44"/>
      <c r="I20" s="71">
        <v>28508999555</v>
      </c>
      <c r="J20" s="44"/>
      <c r="K20" s="71">
        <v>13760101</v>
      </c>
      <c r="L20" s="44"/>
      <c r="M20" s="71">
        <v>70726349471</v>
      </c>
      <c r="N20" s="44"/>
      <c r="O20" s="71">
        <v>42217349916</v>
      </c>
      <c r="P20" s="44"/>
      <c r="Q20" s="78">
        <v>28508999555</v>
      </c>
    </row>
    <row r="21" spans="1:17" ht="21.75" customHeight="1" x14ac:dyDescent="0.2">
      <c r="A21" s="57" t="s">
        <v>27</v>
      </c>
      <c r="C21" s="71">
        <v>587904</v>
      </c>
      <c r="D21" s="44"/>
      <c r="E21" s="71">
        <v>34214034796</v>
      </c>
      <c r="F21" s="44"/>
      <c r="G21" s="71">
        <v>21280954635</v>
      </c>
      <c r="H21" s="44"/>
      <c r="I21" s="71">
        <v>12933080161</v>
      </c>
      <c r="J21" s="44"/>
      <c r="K21" s="71">
        <v>587904</v>
      </c>
      <c r="L21" s="44"/>
      <c r="M21" s="71">
        <v>34214034796</v>
      </c>
      <c r="N21" s="44"/>
      <c r="O21" s="71">
        <v>26601193294</v>
      </c>
      <c r="P21" s="44"/>
      <c r="Q21" s="78">
        <v>7612841502</v>
      </c>
    </row>
    <row r="22" spans="1:17" ht="21.75" customHeight="1" x14ac:dyDescent="0.2">
      <c r="A22" s="57" t="s">
        <v>30</v>
      </c>
      <c r="C22" s="71">
        <v>20976025</v>
      </c>
      <c r="D22" s="44"/>
      <c r="E22" s="71">
        <v>44874725984</v>
      </c>
      <c r="F22" s="44"/>
      <c r="G22" s="71">
        <v>37444170707</v>
      </c>
      <c r="H22" s="44"/>
      <c r="I22" s="71">
        <v>7430555277</v>
      </c>
      <c r="J22" s="44"/>
      <c r="K22" s="71">
        <v>20976025</v>
      </c>
      <c r="L22" s="44"/>
      <c r="M22" s="71">
        <v>44874725984</v>
      </c>
      <c r="N22" s="44"/>
      <c r="O22" s="71">
        <v>46558769544</v>
      </c>
      <c r="P22" s="44"/>
      <c r="Q22" s="78">
        <v>-1684043559</v>
      </c>
    </row>
    <row r="23" spans="1:17" ht="21.75" customHeight="1" x14ac:dyDescent="0.2">
      <c r="A23" s="57" t="s">
        <v>41</v>
      </c>
      <c r="C23" s="71">
        <v>10000</v>
      </c>
      <c r="D23" s="44"/>
      <c r="E23" s="71">
        <v>4276683</v>
      </c>
      <c r="F23" s="44"/>
      <c r="G23" s="71">
        <v>4276683</v>
      </c>
      <c r="H23" s="44"/>
      <c r="I23" s="71">
        <v>0</v>
      </c>
      <c r="J23" s="44"/>
      <c r="K23" s="71">
        <v>10000</v>
      </c>
      <c r="L23" s="44"/>
      <c r="M23" s="71">
        <v>4276683</v>
      </c>
      <c r="N23" s="44"/>
      <c r="O23" s="71">
        <v>4276683</v>
      </c>
      <c r="P23" s="44"/>
      <c r="Q23" s="78">
        <v>0</v>
      </c>
    </row>
    <row r="24" spans="1:17" ht="21.75" customHeight="1" x14ac:dyDescent="0.2">
      <c r="A24" s="57" t="s">
        <v>42</v>
      </c>
      <c r="C24" s="71">
        <v>10000</v>
      </c>
      <c r="D24" s="44"/>
      <c r="E24" s="71">
        <v>4316374</v>
      </c>
      <c r="F24" s="44"/>
      <c r="G24" s="71">
        <v>4316374</v>
      </c>
      <c r="H24" s="44"/>
      <c r="I24" s="71">
        <v>0</v>
      </c>
      <c r="J24" s="44"/>
      <c r="K24" s="71">
        <v>10000</v>
      </c>
      <c r="L24" s="44"/>
      <c r="M24" s="71">
        <v>4316374</v>
      </c>
      <c r="N24" s="44"/>
      <c r="O24" s="71">
        <v>4316374</v>
      </c>
      <c r="P24" s="44"/>
      <c r="Q24" s="78">
        <v>0</v>
      </c>
    </row>
    <row r="25" spans="1:17" ht="21.75" customHeight="1" x14ac:dyDescent="0.2">
      <c r="A25" s="57" t="s">
        <v>43</v>
      </c>
      <c r="C25" s="71">
        <v>10000</v>
      </c>
      <c r="D25" s="44"/>
      <c r="E25" s="71">
        <v>12066003</v>
      </c>
      <c r="F25" s="44"/>
      <c r="G25" s="71">
        <v>12066003</v>
      </c>
      <c r="H25" s="44"/>
      <c r="I25" s="71">
        <v>0</v>
      </c>
      <c r="J25" s="44"/>
      <c r="K25" s="71">
        <v>10000</v>
      </c>
      <c r="L25" s="44"/>
      <c r="M25" s="71">
        <v>12066003</v>
      </c>
      <c r="N25" s="44"/>
      <c r="O25" s="71">
        <v>12066003</v>
      </c>
      <c r="P25" s="44"/>
      <c r="Q25" s="78">
        <v>0</v>
      </c>
    </row>
    <row r="26" spans="1:17" ht="21.75" customHeight="1" x14ac:dyDescent="0.2">
      <c r="A26" s="57" t="s">
        <v>44</v>
      </c>
      <c r="C26" s="71">
        <v>10000</v>
      </c>
      <c r="D26" s="44"/>
      <c r="E26" s="71">
        <v>6876431</v>
      </c>
      <c r="F26" s="44"/>
      <c r="G26" s="71">
        <v>6876431</v>
      </c>
      <c r="H26" s="44"/>
      <c r="I26" s="71">
        <v>0</v>
      </c>
      <c r="J26" s="44"/>
      <c r="K26" s="71">
        <v>10000</v>
      </c>
      <c r="L26" s="44"/>
      <c r="M26" s="71">
        <v>6876431</v>
      </c>
      <c r="N26" s="44"/>
      <c r="O26" s="71">
        <v>6876431</v>
      </c>
      <c r="P26" s="44"/>
      <c r="Q26" s="78">
        <v>0</v>
      </c>
    </row>
    <row r="27" spans="1:17" ht="21.75" customHeight="1" x14ac:dyDescent="0.2">
      <c r="A27" s="57" t="s">
        <v>45</v>
      </c>
      <c r="C27" s="71">
        <v>10000</v>
      </c>
      <c r="D27" s="44"/>
      <c r="E27" s="71">
        <v>11688940</v>
      </c>
      <c r="F27" s="44"/>
      <c r="G27" s="71">
        <v>11688940</v>
      </c>
      <c r="H27" s="44"/>
      <c r="I27" s="71">
        <v>0</v>
      </c>
      <c r="J27" s="44"/>
      <c r="K27" s="71">
        <v>10000</v>
      </c>
      <c r="L27" s="44"/>
      <c r="M27" s="71">
        <v>11688940</v>
      </c>
      <c r="N27" s="44"/>
      <c r="O27" s="71">
        <v>11688940</v>
      </c>
      <c r="P27" s="44"/>
      <c r="Q27" s="78">
        <v>0</v>
      </c>
    </row>
    <row r="28" spans="1:17" ht="21.75" customHeight="1" x14ac:dyDescent="0.2">
      <c r="A28" s="57" t="s">
        <v>46</v>
      </c>
      <c r="C28" s="71">
        <v>10000</v>
      </c>
      <c r="D28" s="44"/>
      <c r="E28" s="71">
        <v>19736250</v>
      </c>
      <c r="F28" s="44"/>
      <c r="G28" s="71">
        <v>19736250</v>
      </c>
      <c r="H28" s="44"/>
      <c r="I28" s="71">
        <v>0</v>
      </c>
      <c r="J28" s="44"/>
      <c r="K28" s="71">
        <v>10000</v>
      </c>
      <c r="L28" s="44"/>
      <c r="M28" s="71">
        <v>19736250</v>
      </c>
      <c r="N28" s="44"/>
      <c r="O28" s="71">
        <v>19736250</v>
      </c>
      <c r="P28" s="44"/>
      <c r="Q28" s="78">
        <v>0</v>
      </c>
    </row>
    <row r="29" spans="1:17" ht="21.75" customHeight="1" x14ac:dyDescent="0.2">
      <c r="A29" s="57" t="s">
        <v>34</v>
      </c>
      <c r="C29" s="71">
        <v>10000</v>
      </c>
      <c r="D29" s="44"/>
      <c r="E29" s="71">
        <v>6836740</v>
      </c>
      <c r="F29" s="44"/>
      <c r="G29" s="71">
        <v>6836740</v>
      </c>
      <c r="H29" s="44"/>
      <c r="I29" s="71">
        <v>0</v>
      </c>
      <c r="J29" s="44"/>
      <c r="K29" s="71">
        <v>10000</v>
      </c>
      <c r="L29" s="44"/>
      <c r="M29" s="71">
        <v>6836740</v>
      </c>
      <c r="N29" s="44"/>
      <c r="O29" s="71">
        <v>6836740</v>
      </c>
      <c r="P29" s="44"/>
      <c r="Q29" s="78">
        <v>0</v>
      </c>
    </row>
    <row r="30" spans="1:17" ht="21.75" customHeight="1" x14ac:dyDescent="0.2">
      <c r="A30" s="57" t="s">
        <v>47</v>
      </c>
      <c r="C30" s="71">
        <v>10000</v>
      </c>
      <c r="D30" s="44"/>
      <c r="E30" s="71">
        <v>12909432</v>
      </c>
      <c r="F30" s="44"/>
      <c r="G30" s="71">
        <v>12909432</v>
      </c>
      <c r="H30" s="44"/>
      <c r="I30" s="71">
        <v>0</v>
      </c>
      <c r="J30" s="44"/>
      <c r="K30" s="71">
        <v>10000</v>
      </c>
      <c r="L30" s="44"/>
      <c r="M30" s="71">
        <v>12909432</v>
      </c>
      <c r="N30" s="44"/>
      <c r="O30" s="71">
        <v>12909432</v>
      </c>
      <c r="P30" s="44"/>
      <c r="Q30" s="78">
        <v>0</v>
      </c>
    </row>
    <row r="31" spans="1:17" ht="21.75" customHeight="1" x14ac:dyDescent="0.2">
      <c r="A31" s="57" t="s">
        <v>48</v>
      </c>
      <c r="C31" s="71">
        <v>10000</v>
      </c>
      <c r="D31" s="44"/>
      <c r="E31" s="71">
        <v>5973465</v>
      </c>
      <c r="F31" s="44"/>
      <c r="G31" s="71">
        <v>5973465</v>
      </c>
      <c r="H31" s="44"/>
      <c r="I31" s="71">
        <v>0</v>
      </c>
      <c r="J31" s="44"/>
      <c r="K31" s="71">
        <v>10000</v>
      </c>
      <c r="L31" s="44"/>
      <c r="M31" s="71">
        <v>5973465</v>
      </c>
      <c r="N31" s="44"/>
      <c r="O31" s="71">
        <v>5973465</v>
      </c>
      <c r="P31" s="44"/>
      <c r="Q31" s="78">
        <v>0</v>
      </c>
    </row>
    <row r="32" spans="1:17" ht="21.75" customHeight="1" x14ac:dyDescent="0.2">
      <c r="A32" s="57" t="s">
        <v>49</v>
      </c>
      <c r="C32" s="71">
        <v>10000</v>
      </c>
      <c r="D32" s="44"/>
      <c r="E32" s="71">
        <v>13385722</v>
      </c>
      <c r="F32" s="44"/>
      <c r="G32" s="71">
        <v>13385722</v>
      </c>
      <c r="H32" s="44"/>
      <c r="I32" s="71">
        <v>0</v>
      </c>
      <c r="J32" s="44"/>
      <c r="K32" s="71">
        <v>10000</v>
      </c>
      <c r="L32" s="44"/>
      <c r="M32" s="71">
        <v>13385722</v>
      </c>
      <c r="N32" s="44"/>
      <c r="O32" s="71">
        <v>13385722</v>
      </c>
      <c r="P32" s="44"/>
      <c r="Q32" s="78">
        <v>0</v>
      </c>
    </row>
    <row r="33" spans="1:17" ht="21.75" customHeight="1" x14ac:dyDescent="0.2">
      <c r="A33" s="57" t="s">
        <v>50</v>
      </c>
      <c r="C33" s="71">
        <v>10000</v>
      </c>
      <c r="D33" s="44"/>
      <c r="E33" s="71">
        <v>5824624</v>
      </c>
      <c r="F33" s="44"/>
      <c r="G33" s="71">
        <v>5824624</v>
      </c>
      <c r="H33" s="44"/>
      <c r="I33" s="71">
        <v>0</v>
      </c>
      <c r="J33" s="44"/>
      <c r="K33" s="71">
        <v>10000</v>
      </c>
      <c r="L33" s="44"/>
      <c r="M33" s="71">
        <v>5824624</v>
      </c>
      <c r="N33" s="44"/>
      <c r="O33" s="71">
        <v>5824624</v>
      </c>
      <c r="P33" s="44"/>
      <c r="Q33" s="78">
        <v>0</v>
      </c>
    </row>
    <row r="34" spans="1:17" ht="21.75" customHeight="1" x14ac:dyDescent="0.2">
      <c r="A34" s="57" t="s">
        <v>51</v>
      </c>
      <c r="C34" s="71">
        <v>10000</v>
      </c>
      <c r="D34" s="44"/>
      <c r="E34" s="71">
        <v>9714323</v>
      </c>
      <c r="F34" s="44"/>
      <c r="G34" s="71">
        <v>9714323</v>
      </c>
      <c r="H34" s="44"/>
      <c r="I34" s="71">
        <v>0</v>
      </c>
      <c r="J34" s="44"/>
      <c r="K34" s="71">
        <v>10000</v>
      </c>
      <c r="L34" s="44"/>
      <c r="M34" s="71">
        <v>9714323</v>
      </c>
      <c r="N34" s="44"/>
      <c r="O34" s="71">
        <v>9714323</v>
      </c>
      <c r="P34" s="44"/>
      <c r="Q34" s="78">
        <v>0</v>
      </c>
    </row>
    <row r="35" spans="1:17" ht="21.75" customHeight="1" x14ac:dyDescent="0.2">
      <c r="A35" s="57" t="s">
        <v>52</v>
      </c>
      <c r="C35" s="71">
        <v>10000</v>
      </c>
      <c r="D35" s="44"/>
      <c r="E35" s="71">
        <v>12562138</v>
      </c>
      <c r="F35" s="44"/>
      <c r="G35" s="71">
        <v>12562138</v>
      </c>
      <c r="H35" s="44"/>
      <c r="I35" s="71">
        <v>0</v>
      </c>
      <c r="J35" s="44"/>
      <c r="K35" s="71">
        <v>10000</v>
      </c>
      <c r="L35" s="44"/>
      <c r="M35" s="71">
        <v>12562138</v>
      </c>
      <c r="N35" s="44"/>
      <c r="O35" s="71">
        <v>12562138</v>
      </c>
      <c r="P35" s="44"/>
      <c r="Q35" s="78">
        <v>0</v>
      </c>
    </row>
    <row r="36" spans="1:17" ht="21.75" customHeight="1" x14ac:dyDescent="0.2">
      <c r="A36" s="57" t="s">
        <v>55</v>
      </c>
      <c r="C36" s="71">
        <v>10000</v>
      </c>
      <c r="D36" s="44"/>
      <c r="E36" s="71">
        <v>4306451</v>
      </c>
      <c r="F36" s="44"/>
      <c r="G36" s="71">
        <v>4306451</v>
      </c>
      <c r="H36" s="44"/>
      <c r="I36" s="71">
        <v>0</v>
      </c>
      <c r="J36" s="44"/>
      <c r="K36" s="71">
        <v>10000</v>
      </c>
      <c r="L36" s="44"/>
      <c r="M36" s="71">
        <v>4306451</v>
      </c>
      <c r="N36" s="44"/>
      <c r="O36" s="71">
        <v>4306451</v>
      </c>
      <c r="P36" s="44"/>
      <c r="Q36" s="78">
        <v>0</v>
      </c>
    </row>
    <row r="37" spans="1:17" ht="21.75" customHeight="1" x14ac:dyDescent="0.2">
      <c r="A37" s="57" t="s">
        <v>36</v>
      </c>
      <c r="C37" s="71">
        <v>10000</v>
      </c>
      <c r="D37" s="44"/>
      <c r="E37" s="71">
        <v>4266761</v>
      </c>
      <c r="F37" s="44"/>
      <c r="G37" s="71">
        <v>4266761</v>
      </c>
      <c r="H37" s="44"/>
      <c r="I37" s="71">
        <v>0</v>
      </c>
      <c r="J37" s="44"/>
      <c r="K37" s="71">
        <v>10000</v>
      </c>
      <c r="L37" s="44"/>
      <c r="M37" s="71">
        <v>4266761</v>
      </c>
      <c r="N37" s="44"/>
      <c r="O37" s="71">
        <v>4266761</v>
      </c>
      <c r="P37" s="44"/>
      <c r="Q37" s="78">
        <v>0</v>
      </c>
    </row>
    <row r="38" spans="1:17" ht="21.75" customHeight="1" x14ac:dyDescent="0.2">
      <c r="A38" s="57" t="s">
        <v>37</v>
      </c>
      <c r="C38" s="71">
        <v>10000</v>
      </c>
      <c r="D38" s="44"/>
      <c r="E38" s="71">
        <v>4286606</v>
      </c>
      <c r="F38" s="44"/>
      <c r="G38" s="71">
        <v>4286606</v>
      </c>
      <c r="H38" s="44"/>
      <c r="I38" s="71">
        <v>0</v>
      </c>
      <c r="J38" s="44"/>
      <c r="K38" s="71">
        <v>10000</v>
      </c>
      <c r="L38" s="44"/>
      <c r="M38" s="71">
        <v>4286606</v>
      </c>
      <c r="N38" s="44"/>
      <c r="O38" s="71">
        <v>4286606</v>
      </c>
      <c r="P38" s="44"/>
      <c r="Q38" s="78">
        <v>0</v>
      </c>
    </row>
    <row r="39" spans="1:17" ht="21.75" customHeight="1" x14ac:dyDescent="0.2">
      <c r="A39" s="57" t="s">
        <v>38</v>
      </c>
      <c r="C39" s="71">
        <v>10000</v>
      </c>
      <c r="D39" s="44"/>
      <c r="E39" s="71">
        <v>10914970</v>
      </c>
      <c r="F39" s="44"/>
      <c r="G39" s="71">
        <v>10914970</v>
      </c>
      <c r="H39" s="44"/>
      <c r="I39" s="71">
        <v>0</v>
      </c>
      <c r="J39" s="44"/>
      <c r="K39" s="71">
        <v>10000</v>
      </c>
      <c r="L39" s="44"/>
      <c r="M39" s="71">
        <v>10914970</v>
      </c>
      <c r="N39" s="44"/>
      <c r="O39" s="71">
        <v>10914970</v>
      </c>
      <c r="P39" s="44"/>
      <c r="Q39" s="78">
        <v>0</v>
      </c>
    </row>
    <row r="40" spans="1:17" ht="21.75" customHeight="1" x14ac:dyDescent="0.2">
      <c r="A40" s="57" t="s">
        <v>53</v>
      </c>
      <c r="C40" s="71">
        <v>10000</v>
      </c>
      <c r="D40" s="44"/>
      <c r="E40" s="71">
        <v>4286606</v>
      </c>
      <c r="F40" s="44"/>
      <c r="G40" s="71">
        <v>4286606</v>
      </c>
      <c r="H40" s="44"/>
      <c r="I40" s="71">
        <v>0</v>
      </c>
      <c r="J40" s="44"/>
      <c r="K40" s="71">
        <v>10000</v>
      </c>
      <c r="L40" s="44"/>
      <c r="M40" s="71">
        <v>4286606</v>
      </c>
      <c r="N40" s="44"/>
      <c r="O40" s="71">
        <v>4286606</v>
      </c>
      <c r="P40" s="44"/>
      <c r="Q40" s="78">
        <v>0</v>
      </c>
    </row>
    <row r="41" spans="1:17" ht="21.75" customHeight="1" x14ac:dyDescent="0.2">
      <c r="A41" s="57" t="s">
        <v>35</v>
      </c>
      <c r="C41" s="71">
        <v>10000</v>
      </c>
      <c r="D41" s="44"/>
      <c r="E41" s="71">
        <v>9148729</v>
      </c>
      <c r="F41" s="44"/>
      <c r="G41" s="71">
        <v>9148729</v>
      </c>
      <c r="H41" s="44"/>
      <c r="I41" s="71">
        <v>0</v>
      </c>
      <c r="J41" s="44"/>
      <c r="K41" s="71">
        <v>10000</v>
      </c>
      <c r="L41" s="44"/>
      <c r="M41" s="71">
        <v>9148729</v>
      </c>
      <c r="N41" s="44"/>
      <c r="O41" s="71">
        <v>9148729</v>
      </c>
      <c r="P41" s="44"/>
      <c r="Q41" s="78">
        <v>0</v>
      </c>
    </row>
    <row r="42" spans="1:17" ht="21.75" customHeight="1" x14ac:dyDescent="0.2">
      <c r="A42" s="57" t="s">
        <v>54</v>
      </c>
      <c r="C42" s="71">
        <v>10000</v>
      </c>
      <c r="D42" s="44"/>
      <c r="E42" s="71">
        <v>5080422</v>
      </c>
      <c r="F42" s="44"/>
      <c r="G42" s="71">
        <v>5080422</v>
      </c>
      <c r="H42" s="44"/>
      <c r="I42" s="71">
        <v>0</v>
      </c>
      <c r="J42" s="44"/>
      <c r="K42" s="71">
        <v>10000</v>
      </c>
      <c r="L42" s="44"/>
      <c r="M42" s="71">
        <v>5080422</v>
      </c>
      <c r="N42" s="44"/>
      <c r="O42" s="71">
        <v>5080422</v>
      </c>
      <c r="P42" s="44"/>
      <c r="Q42" s="78">
        <v>0</v>
      </c>
    </row>
    <row r="43" spans="1:17" ht="21.75" customHeight="1" x14ac:dyDescent="0.2">
      <c r="A43" s="57" t="s">
        <v>56</v>
      </c>
      <c r="C43" s="71">
        <v>10000</v>
      </c>
      <c r="D43" s="44"/>
      <c r="E43" s="71">
        <v>12016389</v>
      </c>
      <c r="F43" s="44"/>
      <c r="G43" s="71">
        <v>12016389</v>
      </c>
      <c r="H43" s="44"/>
      <c r="I43" s="71">
        <v>0</v>
      </c>
      <c r="J43" s="44"/>
      <c r="K43" s="71">
        <v>10000</v>
      </c>
      <c r="L43" s="44"/>
      <c r="M43" s="71">
        <v>12016389</v>
      </c>
      <c r="N43" s="44"/>
      <c r="O43" s="71">
        <v>12016389</v>
      </c>
      <c r="P43" s="44"/>
      <c r="Q43" s="78">
        <v>0</v>
      </c>
    </row>
    <row r="44" spans="1:17" ht="21.75" customHeight="1" x14ac:dyDescent="0.2">
      <c r="A44" s="57" t="s">
        <v>39</v>
      </c>
      <c r="C44" s="71">
        <v>29700000</v>
      </c>
      <c r="D44" s="44"/>
      <c r="E44" s="71">
        <v>60384888531</v>
      </c>
      <c r="F44" s="44"/>
      <c r="G44" s="71">
        <v>47152670400</v>
      </c>
      <c r="H44" s="44"/>
      <c r="I44" s="71">
        <v>13232218131</v>
      </c>
      <c r="J44" s="44"/>
      <c r="K44" s="71">
        <v>29700000</v>
      </c>
      <c r="L44" s="44"/>
      <c r="M44" s="71">
        <v>60384888531</v>
      </c>
      <c r="N44" s="44"/>
      <c r="O44" s="71">
        <v>48302016741</v>
      </c>
      <c r="P44" s="44"/>
      <c r="Q44" s="78">
        <v>12082871790</v>
      </c>
    </row>
    <row r="45" spans="1:17" ht="21.75" customHeight="1" x14ac:dyDescent="0.2">
      <c r="A45" s="57" t="s">
        <v>31</v>
      </c>
      <c r="C45" s="71">
        <v>2338000</v>
      </c>
      <c r="D45" s="44"/>
      <c r="E45" s="71">
        <v>18953805714</v>
      </c>
      <c r="F45" s="44"/>
      <c r="G45" s="71">
        <v>11940665607</v>
      </c>
      <c r="H45" s="44"/>
      <c r="I45" s="71">
        <v>7013140107</v>
      </c>
      <c r="J45" s="44"/>
      <c r="K45" s="71">
        <v>2338000</v>
      </c>
      <c r="L45" s="44"/>
      <c r="M45" s="71">
        <v>18953805714</v>
      </c>
      <c r="N45" s="44"/>
      <c r="O45" s="71">
        <v>11941825570</v>
      </c>
      <c r="P45" s="44"/>
      <c r="Q45" s="78">
        <v>7011980144</v>
      </c>
    </row>
    <row r="46" spans="1:17" ht="21.75" customHeight="1" x14ac:dyDescent="0.2">
      <c r="A46" s="57" t="s">
        <v>58</v>
      </c>
      <c r="C46" s="71">
        <v>5872208</v>
      </c>
      <c r="D46" s="44"/>
      <c r="E46" s="71">
        <v>32164023393</v>
      </c>
      <c r="F46" s="44"/>
      <c r="G46" s="71">
        <v>20388028596</v>
      </c>
      <c r="H46" s="44"/>
      <c r="I46" s="71">
        <v>11775994797</v>
      </c>
      <c r="J46" s="44"/>
      <c r="K46" s="71">
        <v>5872208</v>
      </c>
      <c r="L46" s="44"/>
      <c r="M46" s="71">
        <v>32164023393</v>
      </c>
      <c r="N46" s="44"/>
      <c r="O46" s="71">
        <v>19793693381</v>
      </c>
      <c r="P46" s="44"/>
      <c r="Q46" s="78">
        <v>12370330012</v>
      </c>
    </row>
    <row r="47" spans="1:17" ht="21.75" customHeight="1" x14ac:dyDescent="0.2">
      <c r="A47" s="57" t="s">
        <v>21</v>
      </c>
      <c r="C47" s="71">
        <v>1</v>
      </c>
      <c r="D47" s="44"/>
      <c r="E47" s="71">
        <v>2035</v>
      </c>
      <c r="F47" s="44"/>
      <c r="G47" s="71">
        <v>-2267849</v>
      </c>
      <c r="H47" s="44"/>
      <c r="I47" s="71">
        <v>2269884</v>
      </c>
      <c r="J47" s="44"/>
      <c r="K47" s="71">
        <v>1</v>
      </c>
      <c r="L47" s="44"/>
      <c r="M47" s="71">
        <v>2035</v>
      </c>
      <c r="N47" s="44"/>
      <c r="O47" s="71">
        <v>1842</v>
      </c>
      <c r="P47" s="44"/>
      <c r="Q47" s="78">
        <v>193</v>
      </c>
    </row>
    <row r="48" spans="1:17" ht="21.75" customHeight="1" x14ac:dyDescent="0.2">
      <c r="A48" s="57" t="s">
        <v>25</v>
      </c>
      <c r="C48" s="71">
        <v>980000</v>
      </c>
      <c r="D48" s="44"/>
      <c r="E48" s="71">
        <v>64841272328</v>
      </c>
      <c r="F48" s="44"/>
      <c r="G48" s="71">
        <v>40997421136</v>
      </c>
      <c r="H48" s="44"/>
      <c r="I48" s="71">
        <v>23843851192</v>
      </c>
      <c r="J48" s="44"/>
      <c r="K48" s="71">
        <v>980000</v>
      </c>
      <c r="L48" s="44"/>
      <c r="M48" s="71">
        <v>64841272328</v>
      </c>
      <c r="N48" s="44"/>
      <c r="O48" s="71">
        <v>51246776420</v>
      </c>
      <c r="P48" s="44"/>
      <c r="Q48" s="78">
        <v>13594495908</v>
      </c>
    </row>
    <row r="49" spans="1:17" ht="21.75" customHeight="1" x14ac:dyDescent="0.2">
      <c r="A49" s="57" t="s">
        <v>61</v>
      </c>
      <c r="C49" s="71">
        <v>1466666</v>
      </c>
      <c r="D49" s="44"/>
      <c r="E49" s="71">
        <v>7232983498</v>
      </c>
      <c r="F49" s="44"/>
      <c r="G49" s="71">
        <v>4932108868</v>
      </c>
      <c r="H49" s="44"/>
      <c r="I49" s="71">
        <v>2300874630</v>
      </c>
      <c r="J49" s="44"/>
      <c r="K49" s="71">
        <v>1466666</v>
      </c>
      <c r="L49" s="44"/>
      <c r="M49" s="71">
        <v>7232983498</v>
      </c>
      <c r="N49" s="44"/>
      <c r="O49" s="71">
        <v>5167872113</v>
      </c>
      <c r="P49" s="44"/>
      <c r="Q49" s="78">
        <v>2065111385</v>
      </c>
    </row>
    <row r="50" spans="1:17" ht="21.75" customHeight="1" x14ac:dyDescent="0.2">
      <c r="A50" s="57" t="s">
        <v>19</v>
      </c>
      <c r="C50" s="71">
        <v>1675000</v>
      </c>
      <c r="D50" s="44"/>
      <c r="E50" s="71">
        <v>7811645575</v>
      </c>
      <c r="F50" s="44"/>
      <c r="G50" s="71">
        <v>6847655270</v>
      </c>
      <c r="H50" s="44"/>
      <c r="I50" s="71">
        <v>963990304</v>
      </c>
      <c r="J50" s="44"/>
      <c r="K50" s="71">
        <v>1675000</v>
      </c>
      <c r="L50" s="44"/>
      <c r="M50" s="71">
        <v>7811645575</v>
      </c>
      <c r="N50" s="44"/>
      <c r="O50" s="71">
        <v>6902502994</v>
      </c>
      <c r="P50" s="44"/>
      <c r="Q50" s="78">
        <v>909142580</v>
      </c>
    </row>
    <row r="51" spans="1:17" ht="21.75" customHeight="1" x14ac:dyDescent="0.2">
      <c r="A51" s="57" t="s">
        <v>60</v>
      </c>
      <c r="C51" s="71">
        <v>750000</v>
      </c>
      <c r="D51" s="44"/>
      <c r="E51" s="71">
        <v>7367604750</v>
      </c>
      <c r="F51" s="44"/>
      <c r="G51" s="71">
        <v>6854105025</v>
      </c>
      <c r="H51" s="44"/>
      <c r="I51" s="71">
        <v>513499724</v>
      </c>
      <c r="J51" s="44"/>
      <c r="K51" s="71">
        <v>750000</v>
      </c>
      <c r="L51" s="44"/>
      <c r="M51" s="71">
        <v>7367604750</v>
      </c>
      <c r="N51" s="44"/>
      <c r="O51" s="71">
        <v>7315510575</v>
      </c>
      <c r="P51" s="44"/>
      <c r="Q51" s="78">
        <v>52094174</v>
      </c>
    </row>
    <row r="52" spans="1:17" ht="21.75" customHeight="1" x14ac:dyDescent="0.2">
      <c r="A52" s="57" t="s">
        <v>78</v>
      </c>
      <c r="C52" s="71">
        <v>115000</v>
      </c>
      <c r="D52" s="44"/>
      <c r="E52" s="71">
        <v>50105451792</v>
      </c>
      <c r="F52" s="44"/>
      <c r="G52" s="71">
        <v>29864732766</v>
      </c>
      <c r="H52" s="44"/>
      <c r="I52" s="71">
        <v>20240719026</v>
      </c>
      <c r="J52" s="44"/>
      <c r="K52" s="71">
        <v>115000</v>
      </c>
      <c r="L52" s="44"/>
      <c r="M52" s="71">
        <v>50105451792</v>
      </c>
      <c r="N52" s="44"/>
      <c r="O52" s="71">
        <v>29631819701</v>
      </c>
      <c r="P52" s="44"/>
      <c r="Q52" s="78">
        <v>20473632091</v>
      </c>
    </row>
    <row r="53" spans="1:17" ht="21.75" customHeight="1" x14ac:dyDescent="0.2">
      <c r="A53" s="57" t="s">
        <v>83</v>
      </c>
      <c r="C53" s="71">
        <v>14482958</v>
      </c>
      <c r="D53" s="44"/>
      <c r="E53" s="71">
        <v>134937719686</v>
      </c>
      <c r="F53" s="44"/>
      <c r="G53" s="71">
        <v>158095949528</v>
      </c>
      <c r="H53" s="44"/>
      <c r="I53" s="71">
        <v>-23158229842</v>
      </c>
      <c r="J53" s="44"/>
      <c r="K53" s="71">
        <v>14482958</v>
      </c>
      <c r="L53" s="44"/>
      <c r="M53" s="71">
        <v>134937719686</v>
      </c>
      <c r="N53" s="44"/>
      <c r="O53" s="71">
        <v>149999996006</v>
      </c>
      <c r="P53" s="44"/>
      <c r="Q53" s="78">
        <v>-15062276320</v>
      </c>
    </row>
    <row r="54" spans="1:17" ht="21.75" customHeight="1" x14ac:dyDescent="0.2">
      <c r="A54" s="57" t="s">
        <v>79</v>
      </c>
      <c r="C54" s="71">
        <v>3600000</v>
      </c>
      <c r="D54" s="44"/>
      <c r="E54" s="71">
        <v>69298645680</v>
      </c>
      <c r="F54" s="44"/>
      <c r="G54" s="71">
        <v>61551305640</v>
      </c>
      <c r="H54" s="44"/>
      <c r="I54" s="71">
        <v>7747340040</v>
      </c>
      <c r="J54" s="44"/>
      <c r="K54" s="71">
        <v>3600000</v>
      </c>
      <c r="L54" s="44"/>
      <c r="M54" s="71">
        <v>69298645680</v>
      </c>
      <c r="N54" s="44"/>
      <c r="O54" s="71">
        <v>61551305640</v>
      </c>
      <c r="P54" s="44"/>
      <c r="Q54" s="78">
        <v>7747340040</v>
      </c>
    </row>
    <row r="55" spans="1:17" ht="21.75" customHeight="1" x14ac:dyDescent="0.2">
      <c r="A55" s="57" t="s">
        <v>81</v>
      </c>
      <c r="C55" s="71">
        <v>2895076</v>
      </c>
      <c r="D55" s="44"/>
      <c r="E55" s="71">
        <v>63034030009</v>
      </c>
      <c r="F55" s="44"/>
      <c r="G55" s="71">
        <v>77729150910</v>
      </c>
      <c r="H55" s="44"/>
      <c r="I55" s="71">
        <v>-14695120900</v>
      </c>
      <c r="J55" s="44"/>
      <c r="K55" s="71">
        <v>2895076</v>
      </c>
      <c r="L55" s="44"/>
      <c r="M55" s="71">
        <v>63034030009</v>
      </c>
      <c r="N55" s="44"/>
      <c r="O55" s="71">
        <v>69999984701</v>
      </c>
      <c r="P55" s="44"/>
      <c r="Q55" s="78">
        <v>-6965954691</v>
      </c>
    </row>
    <row r="56" spans="1:17" ht="21.75" customHeight="1" x14ac:dyDescent="0.2">
      <c r="A56" s="57" t="s">
        <v>80</v>
      </c>
      <c r="C56" s="71">
        <v>10000000</v>
      </c>
      <c r="D56" s="44"/>
      <c r="E56" s="71">
        <v>144826000000</v>
      </c>
      <c r="F56" s="44"/>
      <c r="G56" s="71">
        <v>176807576000</v>
      </c>
      <c r="H56" s="44"/>
      <c r="I56" s="71">
        <v>-31981575999</v>
      </c>
      <c r="J56" s="44"/>
      <c r="K56" s="71">
        <v>10000000</v>
      </c>
      <c r="L56" s="44"/>
      <c r="M56" s="71">
        <v>144826000000</v>
      </c>
      <c r="N56" s="44"/>
      <c r="O56" s="71">
        <v>166549900000</v>
      </c>
      <c r="P56" s="44"/>
      <c r="Q56" s="78">
        <v>-21723899999</v>
      </c>
    </row>
    <row r="57" spans="1:17" ht="21.75" customHeight="1" x14ac:dyDescent="0.2">
      <c r="A57" s="57" t="s">
        <v>82</v>
      </c>
      <c r="C57" s="71">
        <v>2395638</v>
      </c>
      <c r="D57" s="44"/>
      <c r="E57" s="71">
        <v>34008343850</v>
      </c>
      <c r="F57" s="44"/>
      <c r="G57" s="71">
        <v>41823108574</v>
      </c>
      <c r="H57" s="44"/>
      <c r="I57" s="71">
        <v>-7814764723</v>
      </c>
      <c r="J57" s="44"/>
      <c r="K57" s="71">
        <v>2395638</v>
      </c>
      <c r="L57" s="44"/>
      <c r="M57" s="71">
        <v>34008343850</v>
      </c>
      <c r="N57" s="44"/>
      <c r="O57" s="71">
        <v>39999997284</v>
      </c>
      <c r="P57" s="44"/>
      <c r="Q57" s="78">
        <v>-5991653433</v>
      </c>
    </row>
    <row r="58" spans="1:17" ht="21.75" customHeight="1" x14ac:dyDescent="0.2">
      <c r="A58" s="105" t="s">
        <v>84</v>
      </c>
      <c r="C58" s="71">
        <v>17680000</v>
      </c>
      <c r="D58" s="44"/>
      <c r="E58" s="71">
        <v>234215103408</v>
      </c>
      <c r="F58" s="44"/>
      <c r="G58" s="71">
        <f>174196640120+502320000</f>
        <v>174698960120</v>
      </c>
      <c r="H58" s="44"/>
      <c r="I58" s="78">
        <f>E58-G58</f>
        <v>59516143288</v>
      </c>
      <c r="J58" s="44"/>
      <c r="K58" s="71">
        <v>17680000</v>
      </c>
      <c r="L58" s="44"/>
      <c r="M58" s="71">
        <v>234215103408</v>
      </c>
      <c r="N58" s="44"/>
      <c r="O58" s="71">
        <v>174196640120</v>
      </c>
      <c r="P58" s="44"/>
      <c r="Q58" s="78">
        <v>60018463288</v>
      </c>
    </row>
    <row r="59" spans="1:17" ht="21.75" customHeight="1" x14ac:dyDescent="0.2">
      <c r="A59" s="57" t="s">
        <v>94</v>
      </c>
      <c r="C59" s="71">
        <v>6355000</v>
      </c>
      <c r="D59" s="44"/>
      <c r="E59" s="71">
        <v>5742367838752</v>
      </c>
      <c r="F59" s="44"/>
      <c r="G59" s="71">
        <v>6112698230516</v>
      </c>
      <c r="H59" s="44"/>
      <c r="I59" s="71">
        <v>-370330391763</v>
      </c>
      <c r="J59" s="44"/>
      <c r="K59" s="71">
        <v>6355000</v>
      </c>
      <c r="L59" s="44"/>
      <c r="M59" s="71">
        <v>5742367838752</v>
      </c>
      <c r="N59" s="44"/>
      <c r="O59" s="71">
        <v>6104848920900</v>
      </c>
      <c r="P59" s="44"/>
      <c r="Q59" s="78">
        <v>-362481082147</v>
      </c>
    </row>
    <row r="60" spans="1:17" ht="21.75" customHeight="1" x14ac:dyDescent="0.2">
      <c r="A60" s="57" t="s">
        <v>116</v>
      </c>
      <c r="C60" s="71">
        <v>800000</v>
      </c>
      <c r="D60" s="44"/>
      <c r="E60" s="71">
        <v>799565000000</v>
      </c>
      <c r="F60" s="44"/>
      <c r="G60" s="71">
        <v>799565000000</v>
      </c>
      <c r="H60" s="44"/>
      <c r="I60" s="71">
        <v>0</v>
      </c>
      <c r="J60" s="44"/>
      <c r="K60" s="71">
        <v>800000</v>
      </c>
      <c r="L60" s="44"/>
      <c r="M60" s="71">
        <v>799565000000</v>
      </c>
      <c r="N60" s="44"/>
      <c r="O60" s="71">
        <v>799565000000</v>
      </c>
      <c r="P60" s="44"/>
      <c r="Q60" s="78">
        <v>0</v>
      </c>
    </row>
    <row r="61" spans="1:17" ht="21.75" customHeight="1" x14ac:dyDescent="0.2">
      <c r="A61" s="57" t="s">
        <v>110</v>
      </c>
      <c r="C61" s="71">
        <v>480000</v>
      </c>
      <c r="D61" s="44"/>
      <c r="E61" s="71">
        <v>479739000000</v>
      </c>
      <c r="F61" s="44"/>
      <c r="G61" s="71">
        <v>479739000000</v>
      </c>
      <c r="H61" s="44"/>
      <c r="I61" s="71">
        <v>0</v>
      </c>
      <c r="J61" s="44"/>
      <c r="K61" s="71">
        <v>480000</v>
      </c>
      <c r="L61" s="44"/>
      <c r="M61" s="71">
        <v>479739000000</v>
      </c>
      <c r="N61" s="44"/>
      <c r="O61" s="71">
        <v>479739000000</v>
      </c>
      <c r="P61" s="44"/>
      <c r="Q61" s="78">
        <v>0</v>
      </c>
    </row>
    <row r="62" spans="1:17" ht="21.75" customHeight="1" x14ac:dyDescent="0.2">
      <c r="A62" s="57" t="s">
        <v>98</v>
      </c>
      <c r="C62" s="71">
        <v>534464</v>
      </c>
      <c r="D62" s="44"/>
      <c r="E62" s="71">
        <v>443481427860</v>
      </c>
      <c r="F62" s="44"/>
      <c r="G62" s="71">
        <v>438283920822</v>
      </c>
      <c r="H62" s="44"/>
      <c r="I62" s="71">
        <v>5197507038</v>
      </c>
      <c r="J62" s="44"/>
      <c r="K62" s="71">
        <v>534464</v>
      </c>
      <c r="L62" s="44"/>
      <c r="M62" s="71">
        <v>443481427860</v>
      </c>
      <c r="N62" s="44"/>
      <c r="O62" s="71">
        <v>408642639678</v>
      </c>
      <c r="P62" s="44"/>
      <c r="Q62" s="78">
        <v>34838788182</v>
      </c>
    </row>
    <row r="63" spans="1:17" ht="21.75" customHeight="1" x14ac:dyDescent="0.2">
      <c r="A63" s="57" t="s">
        <v>119</v>
      </c>
      <c r="C63" s="71">
        <v>355000</v>
      </c>
      <c r="D63" s="44"/>
      <c r="E63" s="71">
        <v>351613706031</v>
      </c>
      <c r="F63" s="44"/>
      <c r="G63" s="71">
        <v>350904092093</v>
      </c>
      <c r="H63" s="44"/>
      <c r="I63" s="71">
        <v>709613938</v>
      </c>
      <c r="J63" s="44"/>
      <c r="K63" s="71">
        <v>355000</v>
      </c>
      <c r="L63" s="44"/>
      <c r="M63" s="71">
        <v>351613706031</v>
      </c>
      <c r="N63" s="44"/>
      <c r="O63" s="71">
        <v>340071835337</v>
      </c>
      <c r="P63" s="44"/>
      <c r="Q63" s="78">
        <v>11541870694</v>
      </c>
    </row>
    <row r="64" spans="1:17" ht="21.75" customHeight="1" x14ac:dyDescent="0.2">
      <c r="A64" s="57" t="s">
        <v>125</v>
      </c>
      <c r="C64" s="71">
        <v>560000</v>
      </c>
      <c r="D64" s="44"/>
      <c r="E64" s="71">
        <v>559695500000</v>
      </c>
      <c r="F64" s="44"/>
      <c r="G64" s="71">
        <v>534453232950</v>
      </c>
      <c r="H64" s="44"/>
      <c r="I64" s="71">
        <v>25242267050</v>
      </c>
      <c r="J64" s="44"/>
      <c r="K64" s="71">
        <v>560000</v>
      </c>
      <c r="L64" s="44"/>
      <c r="M64" s="71">
        <v>559695500000</v>
      </c>
      <c r="N64" s="44"/>
      <c r="O64" s="71">
        <v>537699466850</v>
      </c>
      <c r="P64" s="44"/>
      <c r="Q64" s="78">
        <v>21996033150</v>
      </c>
    </row>
    <row r="65" spans="1:23" ht="21.75" customHeight="1" x14ac:dyDescent="0.2">
      <c r="A65" s="57" t="s">
        <v>113</v>
      </c>
      <c r="C65" s="71">
        <v>1000000</v>
      </c>
      <c r="D65" s="44"/>
      <c r="E65" s="71">
        <v>999456250000</v>
      </c>
      <c r="F65" s="44"/>
      <c r="G65" s="71">
        <v>999456250000</v>
      </c>
      <c r="H65" s="44"/>
      <c r="I65" s="71">
        <v>0</v>
      </c>
      <c r="J65" s="44"/>
      <c r="K65" s="71">
        <v>1000000</v>
      </c>
      <c r="L65" s="44"/>
      <c r="M65" s="71">
        <v>999456250000</v>
      </c>
      <c r="N65" s="44"/>
      <c r="O65" s="71">
        <v>999456250000</v>
      </c>
      <c r="P65" s="44"/>
      <c r="Q65" s="78">
        <v>0</v>
      </c>
    </row>
    <row r="66" spans="1:23" ht="21.75" customHeight="1" x14ac:dyDescent="0.2">
      <c r="A66" s="57" t="s">
        <v>128</v>
      </c>
      <c r="C66" s="71">
        <v>209000</v>
      </c>
      <c r="D66" s="44"/>
      <c r="E66" s="71">
        <v>174515986306</v>
      </c>
      <c r="F66" s="44"/>
      <c r="G66" s="71">
        <v>173613179474</v>
      </c>
      <c r="H66" s="44"/>
      <c r="I66" s="71">
        <v>902806832</v>
      </c>
      <c r="J66" s="44"/>
      <c r="K66" s="71">
        <v>209000</v>
      </c>
      <c r="L66" s="44"/>
      <c r="M66" s="71">
        <v>174515986306</v>
      </c>
      <c r="N66" s="44"/>
      <c r="O66" s="71">
        <v>171744691017</v>
      </c>
      <c r="P66" s="44"/>
      <c r="Q66" s="78">
        <v>2771295289</v>
      </c>
    </row>
    <row r="67" spans="1:23" ht="21.75" customHeight="1" x14ac:dyDescent="0.2">
      <c r="A67" s="57" t="s">
        <v>131</v>
      </c>
      <c r="C67" s="71">
        <v>1079237</v>
      </c>
      <c r="D67" s="44"/>
      <c r="E67" s="71">
        <v>892176360327</v>
      </c>
      <c r="F67" s="44"/>
      <c r="G67" s="71">
        <v>887499333212</v>
      </c>
      <c r="H67" s="44"/>
      <c r="I67" s="71">
        <v>4677027115</v>
      </c>
      <c r="J67" s="44"/>
      <c r="K67" s="71">
        <v>1079237</v>
      </c>
      <c r="L67" s="44"/>
      <c r="M67" s="71">
        <v>892176360327</v>
      </c>
      <c r="N67" s="44"/>
      <c r="O67" s="71">
        <v>877701953764</v>
      </c>
      <c r="P67" s="44"/>
      <c r="Q67" s="78">
        <v>14474406563</v>
      </c>
    </row>
    <row r="68" spans="1:23" ht="21.75" customHeight="1" x14ac:dyDescent="0.2">
      <c r="A68" s="57" t="s">
        <v>134</v>
      </c>
      <c r="C68" s="71">
        <v>2682862</v>
      </c>
      <c r="D68" s="44"/>
      <c r="E68" s="71">
        <v>2212836029882</v>
      </c>
      <c r="F68" s="44"/>
      <c r="G68" s="71">
        <v>2201043218636</v>
      </c>
      <c r="H68" s="44"/>
      <c r="I68" s="71">
        <v>11792811246</v>
      </c>
      <c r="J68" s="44"/>
      <c r="K68" s="71">
        <v>2682862</v>
      </c>
      <c r="L68" s="44"/>
      <c r="M68" s="71">
        <v>2212836029882</v>
      </c>
      <c r="N68" s="44"/>
      <c r="O68" s="71">
        <v>2177395923870</v>
      </c>
      <c r="P68" s="44"/>
      <c r="Q68" s="78">
        <v>35440106012</v>
      </c>
    </row>
    <row r="69" spans="1:23" ht="21.75" customHeight="1" x14ac:dyDescent="0.2">
      <c r="A69" s="57" t="s">
        <v>137</v>
      </c>
      <c r="C69" s="71">
        <v>1400000</v>
      </c>
      <c r="D69" s="44"/>
      <c r="E69" s="71">
        <v>1228621173780</v>
      </c>
      <c r="F69" s="44"/>
      <c r="G69" s="71">
        <v>1220420235466</v>
      </c>
      <c r="H69" s="44"/>
      <c r="I69" s="71">
        <v>8200938314</v>
      </c>
      <c r="J69" s="44"/>
      <c r="K69" s="71">
        <v>1400000</v>
      </c>
      <c r="L69" s="44"/>
      <c r="M69" s="71">
        <v>1228621173780</v>
      </c>
      <c r="N69" s="44"/>
      <c r="O69" s="71">
        <v>1204599042920</v>
      </c>
      <c r="P69" s="44"/>
      <c r="Q69" s="78">
        <v>24022130860</v>
      </c>
    </row>
    <row r="70" spans="1:23" ht="21.75" customHeight="1" x14ac:dyDescent="0.2">
      <c r="A70" s="57" t="s">
        <v>140</v>
      </c>
      <c r="C70" s="71">
        <v>2706888</v>
      </c>
      <c r="D70" s="44"/>
      <c r="E70" s="71">
        <v>2196137775740</v>
      </c>
      <c r="F70" s="44"/>
      <c r="G70" s="71">
        <v>2184190658111</v>
      </c>
      <c r="H70" s="44"/>
      <c r="I70" s="71">
        <v>11947117629</v>
      </c>
      <c r="J70" s="44"/>
      <c r="K70" s="71">
        <v>2706888</v>
      </c>
      <c r="L70" s="44"/>
      <c r="M70" s="71">
        <v>2196137775740</v>
      </c>
      <c r="N70" s="44"/>
      <c r="O70" s="71">
        <v>2277416592523</v>
      </c>
      <c r="P70" s="44"/>
      <c r="Q70" s="78">
        <v>-81278816782</v>
      </c>
    </row>
    <row r="71" spans="1:23" ht="21.75" customHeight="1" x14ac:dyDescent="0.2">
      <c r="A71" s="57" t="s">
        <v>101</v>
      </c>
      <c r="C71" s="71">
        <v>2000000</v>
      </c>
      <c r="D71" s="44"/>
      <c r="E71" s="71">
        <v>1998912500000</v>
      </c>
      <c r="F71" s="44"/>
      <c r="G71" s="71">
        <v>1998912500000</v>
      </c>
      <c r="H71" s="44"/>
      <c r="I71" s="71">
        <v>0</v>
      </c>
      <c r="J71" s="44"/>
      <c r="K71" s="71">
        <v>2000000</v>
      </c>
      <c r="L71" s="44"/>
      <c r="M71" s="71">
        <v>1998912500000</v>
      </c>
      <c r="N71" s="44"/>
      <c r="O71" s="71">
        <v>1998912500000</v>
      </c>
      <c r="P71" s="44"/>
      <c r="Q71" s="78">
        <v>0</v>
      </c>
    </row>
    <row r="72" spans="1:23" ht="21.75" customHeight="1" x14ac:dyDescent="0.2">
      <c r="A72" s="57" t="s">
        <v>143</v>
      </c>
      <c r="C72" s="71">
        <v>2137500</v>
      </c>
      <c r="D72" s="44"/>
      <c r="E72" s="71">
        <v>1738846462841</v>
      </c>
      <c r="F72" s="44"/>
      <c r="G72" s="71">
        <v>1728461725114</v>
      </c>
      <c r="H72" s="44"/>
      <c r="I72" s="71">
        <v>10384737727</v>
      </c>
      <c r="J72" s="44"/>
      <c r="K72" s="71">
        <v>2137500</v>
      </c>
      <c r="L72" s="44"/>
      <c r="M72" s="71">
        <v>1738846462841</v>
      </c>
      <c r="N72" s="44"/>
      <c r="O72" s="71">
        <v>1707318390557</v>
      </c>
      <c r="P72" s="44"/>
      <c r="Q72" s="78">
        <v>31528072284</v>
      </c>
    </row>
    <row r="73" spans="1:23" ht="21.75" customHeight="1" x14ac:dyDescent="0.2">
      <c r="A73" s="57" t="s">
        <v>107</v>
      </c>
      <c r="C73" s="71">
        <v>2000000</v>
      </c>
      <c r="D73" s="44"/>
      <c r="E73" s="71">
        <v>1998912500000</v>
      </c>
      <c r="F73" s="44"/>
      <c r="G73" s="71">
        <v>1998912500000</v>
      </c>
      <c r="H73" s="44"/>
      <c r="I73" s="71">
        <v>0</v>
      </c>
      <c r="J73" s="44"/>
      <c r="K73" s="71">
        <v>2000000</v>
      </c>
      <c r="L73" s="44"/>
      <c r="M73" s="71">
        <v>1998912500000</v>
      </c>
      <c r="N73" s="44"/>
      <c r="O73" s="71">
        <v>2000000000000</v>
      </c>
      <c r="P73" s="44"/>
      <c r="Q73" s="78">
        <v>-1087499999</v>
      </c>
      <c r="W73" s="46"/>
    </row>
    <row r="74" spans="1:23" ht="21.75" customHeight="1" x14ac:dyDescent="0.2">
      <c r="A74" s="57" t="s">
        <v>104</v>
      </c>
      <c r="C74" s="71">
        <v>1000000</v>
      </c>
      <c r="D74" s="44"/>
      <c r="E74" s="71">
        <v>999456250000</v>
      </c>
      <c r="F74" s="44"/>
      <c r="G74" s="71">
        <v>999456250000</v>
      </c>
      <c r="H74" s="44"/>
      <c r="I74" s="71">
        <v>0</v>
      </c>
      <c r="J74" s="44"/>
      <c r="K74" s="71">
        <v>1000000</v>
      </c>
      <c r="L74" s="44"/>
      <c r="M74" s="71">
        <v>999456250000</v>
      </c>
      <c r="N74" s="44"/>
      <c r="O74" s="71">
        <v>1000000000000</v>
      </c>
      <c r="P74" s="44"/>
      <c r="Q74" s="78">
        <v>-543749999</v>
      </c>
      <c r="W74" s="46"/>
    </row>
    <row r="75" spans="1:23" ht="21.75" customHeight="1" x14ac:dyDescent="0.2">
      <c r="A75" s="58" t="s">
        <v>248</v>
      </c>
      <c r="C75" s="74">
        <v>325379674</v>
      </c>
      <c r="D75" s="44"/>
      <c r="E75" s="72">
        <v>325133198</v>
      </c>
      <c r="F75" s="44"/>
      <c r="G75" s="72">
        <v>325133198</v>
      </c>
      <c r="H75" s="44"/>
      <c r="I75" s="72">
        <v>0</v>
      </c>
      <c r="J75" s="44"/>
      <c r="K75" s="74">
        <v>325379674</v>
      </c>
      <c r="L75" s="44"/>
      <c r="M75" s="72">
        <v>325133198</v>
      </c>
      <c r="N75" s="44"/>
      <c r="O75" s="72">
        <v>325133198</v>
      </c>
      <c r="P75" s="44"/>
      <c r="Q75" s="79">
        <v>0</v>
      </c>
      <c r="W75" s="46"/>
    </row>
    <row r="76" spans="1:23" ht="21.75" customHeight="1" thickBot="1" x14ac:dyDescent="0.25">
      <c r="A76" s="59" t="s">
        <v>65</v>
      </c>
      <c r="C76" s="74"/>
      <c r="D76" s="44"/>
      <c r="E76" s="73">
        <v>25153206724795</v>
      </c>
      <c r="F76" s="44"/>
      <c r="G76" s="73">
        <v>25113537488260</v>
      </c>
      <c r="H76" s="44"/>
      <c r="I76" s="73">
        <f>SUM(I8:I75)</f>
        <v>39166916537</v>
      </c>
      <c r="J76" s="44"/>
      <c r="K76" s="74"/>
      <c r="L76" s="44"/>
      <c r="M76" s="73">
        <v>25153206724795</v>
      </c>
      <c r="N76" s="44"/>
      <c r="O76" s="73">
        <v>25090564912729</v>
      </c>
      <c r="P76" s="44"/>
      <c r="Q76" s="93">
        <v>62641812070</v>
      </c>
      <c r="W76" s="46"/>
    </row>
    <row r="77" spans="1:23" ht="13.5" thickTop="1" x14ac:dyDescent="0.2"/>
    <row r="79" spans="1:23" x14ac:dyDescent="0.2">
      <c r="A79" s="45"/>
      <c r="B79" s="45"/>
      <c r="C79" s="45"/>
      <c r="D79" s="45"/>
      <c r="E79" s="45"/>
      <c r="F79" s="45"/>
      <c r="G79" s="45"/>
      <c r="H79" s="45"/>
      <c r="I79" s="101">
        <f>SUM(I8:I51)</f>
        <v>320587970521</v>
      </c>
      <c r="J79" s="101"/>
      <c r="K79" s="101"/>
      <c r="L79" s="101"/>
      <c r="M79" s="101"/>
      <c r="N79" s="101"/>
      <c r="O79" s="101"/>
      <c r="P79" s="101"/>
      <c r="Q79" s="101">
        <f>SUM(Q8:Q51)</f>
        <v>292924606987</v>
      </c>
    </row>
    <row r="80" spans="1:23" x14ac:dyDescent="0.2">
      <c r="A80" s="45"/>
      <c r="B80" s="45"/>
      <c r="C80" s="45"/>
      <c r="D80" s="45"/>
      <c r="E80" s="45"/>
      <c r="F80" s="45"/>
      <c r="G80" s="45"/>
      <c r="H80" s="45"/>
      <c r="I80" s="101">
        <f>SUM(I52:I58)</f>
        <v>9854510890</v>
      </c>
      <c r="J80" s="101"/>
      <c r="K80" s="101"/>
      <c r="L80" s="101"/>
      <c r="M80" s="101"/>
      <c r="N80" s="101"/>
      <c r="O80" s="101"/>
      <c r="P80" s="101"/>
      <c r="Q80" s="101">
        <f>SUM(Q52:Q58)</f>
        <v>38495650976</v>
      </c>
    </row>
    <row r="81" spans="1:20" x14ac:dyDescent="0.2">
      <c r="A81" s="45"/>
      <c r="B81" s="45"/>
      <c r="C81" s="45"/>
      <c r="D81" s="45"/>
      <c r="E81" s="45"/>
      <c r="F81" s="45"/>
      <c r="G81" s="45"/>
      <c r="H81" s="45"/>
      <c r="I81" s="101">
        <f>SUM(I59:I75)</f>
        <v>-291275564874</v>
      </c>
      <c r="J81" s="101"/>
      <c r="K81" s="101"/>
      <c r="L81" s="101"/>
      <c r="M81" s="101"/>
      <c r="N81" s="101"/>
      <c r="O81" s="101"/>
      <c r="P81" s="101"/>
      <c r="Q81" s="101">
        <f>SUM(Q59:Q75)</f>
        <v>-268778445893</v>
      </c>
    </row>
    <row r="82" spans="1:20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20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20" x14ac:dyDescent="0.2">
      <c r="A84" s="45"/>
      <c r="B84" s="45"/>
      <c r="C84" s="45"/>
      <c r="D84" s="45"/>
      <c r="E84" s="45"/>
      <c r="F84" s="45"/>
      <c r="G84" s="45"/>
      <c r="H84" s="45"/>
      <c r="I84" s="45">
        <v>320641979779</v>
      </c>
      <c r="J84" s="45"/>
      <c r="K84" s="45"/>
      <c r="L84" s="45"/>
      <c r="M84" s="45"/>
      <c r="N84" s="45"/>
      <c r="O84" s="45"/>
      <c r="P84" s="45"/>
      <c r="Q84" s="45">
        <v>292924606990</v>
      </c>
    </row>
    <row r="85" spans="1:20" x14ac:dyDescent="0.2">
      <c r="A85" s="45"/>
      <c r="B85" s="45"/>
      <c r="C85" s="45"/>
      <c r="D85" s="45"/>
      <c r="E85" s="45"/>
      <c r="F85" s="45"/>
      <c r="G85" s="45"/>
      <c r="H85" s="45"/>
      <c r="I85" s="45">
        <v>0</v>
      </c>
      <c r="J85" s="45"/>
      <c r="K85" s="45"/>
      <c r="L85" s="45"/>
      <c r="M85" s="45"/>
      <c r="N85" s="45"/>
      <c r="O85" s="45"/>
      <c r="P85" s="45"/>
      <c r="Q85" s="45">
        <v>0</v>
      </c>
    </row>
    <row r="86" spans="1:20" x14ac:dyDescent="0.2">
      <c r="A86" s="45"/>
      <c r="B86" s="45"/>
      <c r="C86" s="45"/>
      <c r="D86" s="45"/>
      <c r="E86" s="45"/>
      <c r="F86" s="45"/>
      <c r="G86" s="45"/>
      <c r="H86" s="45"/>
      <c r="I86" s="45">
        <v>9854490887</v>
      </c>
      <c r="J86" s="45"/>
      <c r="K86" s="45"/>
      <c r="L86" s="45"/>
      <c r="M86" s="45"/>
      <c r="N86" s="45"/>
      <c r="O86" s="45"/>
      <c r="P86" s="45"/>
      <c r="Q86" s="45">
        <v>38495630973</v>
      </c>
    </row>
    <row r="87" spans="1:20" x14ac:dyDescent="0.2">
      <c r="A87" s="45"/>
      <c r="B87" s="45"/>
      <c r="C87" s="45"/>
      <c r="D87" s="45"/>
      <c r="E87" s="45"/>
      <c r="F87" s="45"/>
      <c r="G87" s="45"/>
      <c r="H87" s="45"/>
      <c r="I87" s="45">
        <v>-297092450223</v>
      </c>
      <c r="J87" s="45"/>
      <c r="K87" s="45"/>
      <c r="L87" s="45"/>
      <c r="M87" s="45"/>
      <c r="N87" s="45"/>
      <c r="O87" s="45"/>
      <c r="P87" s="45"/>
      <c r="Q87" s="45">
        <v>-268778445899</v>
      </c>
    </row>
    <row r="88" spans="1:20" x14ac:dyDescent="0.2">
      <c r="A88" s="45"/>
      <c r="B88" s="45"/>
      <c r="C88" s="45"/>
      <c r="D88" s="45"/>
      <c r="E88" s="45"/>
      <c r="F88" s="45"/>
      <c r="G88" s="45"/>
      <c r="H88" s="45"/>
      <c r="I88" s="100">
        <f>I76-SUM(I84:I87)</f>
        <v>5762896094</v>
      </c>
      <c r="J88" s="100"/>
      <c r="K88" s="100"/>
      <c r="L88" s="100"/>
      <c r="M88" s="100"/>
      <c r="N88" s="100"/>
      <c r="O88" s="100"/>
      <c r="P88" s="100"/>
      <c r="Q88" s="100">
        <f>Q76-SUM(Q84:Q87)</f>
        <v>20006</v>
      </c>
    </row>
    <row r="89" spans="1:20" x14ac:dyDescent="0.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20" x14ac:dyDescent="0.2">
      <c r="A90" s="45"/>
      <c r="B90" s="45"/>
      <c r="C90" s="45"/>
      <c r="D90" s="45"/>
      <c r="E90" s="45"/>
      <c r="F90" s="45"/>
      <c r="G90" s="45"/>
      <c r="H90" s="45"/>
      <c r="I90" s="100">
        <f>I84-I79</f>
        <v>54009258</v>
      </c>
      <c r="J90" s="100"/>
      <c r="K90" s="100"/>
      <c r="L90" s="100"/>
      <c r="M90" s="100"/>
      <c r="N90" s="100"/>
      <c r="O90" s="100"/>
      <c r="P90" s="100"/>
      <c r="Q90" s="100">
        <f>Q84-Q79</f>
        <v>3</v>
      </c>
    </row>
    <row r="91" spans="1:20" x14ac:dyDescent="0.2">
      <c r="A91" s="45"/>
      <c r="B91" s="45"/>
      <c r="C91" s="45"/>
      <c r="D91" s="45"/>
      <c r="E91" s="45"/>
      <c r="F91" s="45"/>
      <c r="G91" s="45"/>
      <c r="H91" s="45"/>
      <c r="I91" s="100">
        <f>I86-I80</f>
        <v>-20003</v>
      </c>
      <c r="J91" s="100"/>
      <c r="K91" s="100"/>
      <c r="L91" s="100"/>
      <c r="M91" s="100"/>
      <c r="N91" s="100"/>
      <c r="O91" s="100"/>
      <c r="P91" s="100"/>
      <c r="Q91" s="100">
        <f>Q86-Q80</f>
        <v>-20003</v>
      </c>
    </row>
    <row r="92" spans="1:20" x14ac:dyDescent="0.2">
      <c r="A92" s="45"/>
      <c r="B92" s="45"/>
      <c r="C92" s="45"/>
      <c r="D92" s="45"/>
      <c r="E92" s="45"/>
      <c r="F92" s="45"/>
      <c r="G92" s="45"/>
      <c r="H92" s="45"/>
      <c r="I92" s="100">
        <f>I87-I81</f>
        <v>-5816885349</v>
      </c>
      <c r="J92" s="100"/>
      <c r="K92" s="100"/>
      <c r="L92" s="100"/>
      <c r="M92" s="100"/>
      <c r="N92" s="100"/>
      <c r="O92" s="100"/>
      <c r="P92" s="100"/>
      <c r="Q92" s="100">
        <f>Q87-Q81</f>
        <v>-6</v>
      </c>
    </row>
    <row r="93" spans="1:20" x14ac:dyDescent="0.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20" x14ac:dyDescent="0.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20" x14ac:dyDescent="0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20" ht="21.75" customHeight="1" x14ac:dyDescent="0.2">
      <c r="A96" s="105" t="s">
        <v>63</v>
      </c>
      <c r="C96" s="104">
        <v>258000</v>
      </c>
      <c r="D96" s="44"/>
      <c r="E96" s="71"/>
      <c r="F96" s="44"/>
      <c r="G96" s="71"/>
      <c r="H96" s="44"/>
      <c r="I96" s="104">
        <v>-40960906</v>
      </c>
      <c r="J96" s="44"/>
      <c r="K96" s="104">
        <v>258000</v>
      </c>
      <c r="L96" s="44"/>
      <c r="M96" s="71"/>
      <c r="N96" s="44"/>
      <c r="O96" s="71"/>
      <c r="P96" s="44"/>
      <c r="Q96" s="78"/>
      <c r="T96" s="71"/>
    </row>
    <row r="97" spans="1:23" ht="21.75" customHeight="1" x14ac:dyDescent="0.2">
      <c r="A97" s="105" t="s">
        <v>279</v>
      </c>
      <c r="C97" s="104">
        <v>563000</v>
      </c>
      <c r="D97" s="44"/>
      <c r="E97" s="71"/>
      <c r="F97" s="44"/>
      <c r="G97" s="71"/>
      <c r="H97" s="44"/>
      <c r="I97" s="104">
        <v>94970162</v>
      </c>
      <c r="J97" s="44"/>
      <c r="K97" s="104">
        <v>563000</v>
      </c>
      <c r="L97" s="44"/>
      <c r="M97" s="71"/>
      <c r="N97" s="44"/>
      <c r="O97" s="71"/>
      <c r="P97" s="44"/>
      <c r="Q97" s="78"/>
      <c r="T97" s="71"/>
    </row>
    <row r="98" spans="1:23" ht="21.75" customHeight="1" x14ac:dyDescent="0.2">
      <c r="A98" s="105" t="s">
        <v>122</v>
      </c>
      <c r="C98" s="71">
        <v>215000</v>
      </c>
      <c r="D98" s="44"/>
      <c r="E98" s="71"/>
      <c r="F98" s="44"/>
      <c r="G98" s="71"/>
      <c r="H98" s="44"/>
      <c r="I98" s="71">
        <v>-5816885348</v>
      </c>
      <c r="J98" s="44"/>
      <c r="K98" s="71">
        <v>215000</v>
      </c>
      <c r="L98" s="44"/>
      <c r="M98" s="71"/>
      <c r="N98" s="44"/>
      <c r="O98" s="71"/>
      <c r="P98" s="44"/>
      <c r="Q98" s="78"/>
      <c r="W98" s="46"/>
    </row>
    <row r="99" spans="1:23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23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23" x14ac:dyDescent="0.2">
      <c r="I101" s="45"/>
    </row>
    <row r="102" spans="1:23" x14ac:dyDescent="0.2">
      <c r="I102" s="4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7" fitToHeight="0" orientation="landscape" r:id="rId1"/>
  <rowBreaks count="1" manualBreakCount="1">
    <brk id="39" max="1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4"/>
  <sheetViews>
    <sheetView rightToLeft="1" view="pageBreakPreview" topLeftCell="A40" zoomScaleNormal="100" zoomScaleSheetLayoutView="100" workbookViewId="0">
      <selection activeCell="C74" sqref="C74"/>
    </sheetView>
  </sheetViews>
  <sheetFormatPr defaultRowHeight="18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5703125" bestFit="1" customWidth="1"/>
    <col min="6" max="6" width="1.28515625" customWidth="1"/>
    <col min="7" max="7" width="19.28515625" bestFit="1" customWidth="1"/>
    <col min="8" max="8" width="1.28515625" customWidth="1"/>
    <col min="9" max="9" width="19.140625" bestFit="1" customWidth="1"/>
    <col min="10" max="10" width="1.28515625" customWidth="1"/>
    <col min="11" max="11" width="11.28515625" bestFit="1" customWidth="1"/>
    <col min="12" max="12" width="1.28515625" customWidth="1"/>
    <col min="13" max="13" width="16.28515625" bestFit="1" customWidth="1"/>
    <col min="14" max="14" width="1.28515625" customWidth="1"/>
    <col min="15" max="15" width="10.42578125" bestFit="1" customWidth="1"/>
    <col min="16" max="16" width="1.28515625" customWidth="1"/>
    <col min="17" max="17" width="15.28515625" bestFit="1" customWidth="1"/>
    <col min="18" max="18" width="1.28515625" customWidth="1"/>
    <col min="19" max="19" width="13.7109375" bestFit="1" customWidth="1"/>
    <col min="20" max="20" width="1.28515625" customWidth="1"/>
    <col min="21" max="21" width="16.140625" bestFit="1" customWidth="1"/>
    <col min="22" max="22" width="1.28515625" customWidth="1"/>
    <col min="23" max="23" width="19.28515625" bestFit="1" customWidth="1"/>
    <col min="24" max="24" width="1.28515625" customWidth="1"/>
    <col min="25" max="25" width="18.7109375" bestFit="1" customWidth="1"/>
    <col min="26" max="26" width="1.28515625" customWidth="1"/>
    <col min="27" max="27" width="11" style="26" bestFit="1" customWidth="1"/>
    <col min="28" max="28" width="0.28515625" customWidth="1"/>
    <col min="29" max="29" width="5.5703125" style="71" bestFit="1" customWidth="1"/>
  </cols>
  <sheetData>
    <row r="1" spans="1:29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9" ht="21.75" customHeight="1" x14ac:dyDescent="0.2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</row>
    <row r="3" spans="1:29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</row>
    <row r="4" spans="1:29" ht="14.45" customHeight="1" x14ac:dyDescent="0.2">
      <c r="A4" s="1" t="s">
        <v>3</v>
      </c>
      <c r="B4" s="139" t="s">
        <v>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</row>
    <row r="5" spans="1:29" ht="14.45" customHeight="1" x14ac:dyDescent="0.2">
      <c r="A5" s="139" t="s">
        <v>5</v>
      </c>
      <c r="B5" s="139"/>
      <c r="C5" s="139" t="s">
        <v>6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</row>
    <row r="6" spans="1:29" ht="14.45" customHeight="1" x14ac:dyDescent="0.2">
      <c r="E6" s="140" t="s">
        <v>7</v>
      </c>
      <c r="F6" s="140"/>
      <c r="G6" s="140"/>
      <c r="H6" s="140"/>
      <c r="I6" s="140"/>
      <c r="K6" s="140" t="s">
        <v>8</v>
      </c>
      <c r="L6" s="140"/>
      <c r="M6" s="140"/>
      <c r="N6" s="140"/>
      <c r="O6" s="140"/>
      <c r="P6" s="140"/>
      <c r="Q6" s="140"/>
      <c r="S6" s="140" t="s">
        <v>9</v>
      </c>
      <c r="T6" s="140"/>
      <c r="U6" s="140"/>
      <c r="V6" s="140"/>
      <c r="W6" s="140"/>
      <c r="X6" s="140"/>
      <c r="Y6" s="140"/>
      <c r="Z6" s="140"/>
      <c r="AA6" s="140"/>
    </row>
    <row r="7" spans="1:29" ht="14.45" customHeight="1" x14ac:dyDescent="0.2">
      <c r="E7" s="3"/>
      <c r="F7" s="3"/>
      <c r="G7" s="3"/>
      <c r="H7" s="3"/>
      <c r="I7" s="3"/>
      <c r="K7" s="141" t="s">
        <v>10</v>
      </c>
      <c r="L7" s="141"/>
      <c r="M7" s="141"/>
      <c r="N7" s="3"/>
      <c r="O7" s="141" t="s">
        <v>11</v>
      </c>
      <c r="P7" s="141"/>
      <c r="Q7" s="141"/>
      <c r="S7" s="3"/>
      <c r="T7" s="3"/>
      <c r="U7" s="3"/>
      <c r="V7" s="3"/>
      <c r="W7" s="3"/>
      <c r="X7" s="3"/>
      <c r="Y7" s="3"/>
      <c r="Z7" s="3"/>
      <c r="AA7" s="21"/>
    </row>
    <row r="8" spans="1:29" s="95" customFormat="1" ht="42" x14ac:dyDescent="0.2">
      <c r="A8" s="142" t="s">
        <v>12</v>
      </c>
      <c r="B8" s="142"/>
      <c r="C8" s="142"/>
      <c r="E8" s="63" t="s">
        <v>13</v>
      </c>
      <c r="G8" s="63" t="s">
        <v>14</v>
      </c>
      <c r="I8" s="63" t="s">
        <v>15</v>
      </c>
      <c r="K8" s="64" t="s">
        <v>13</v>
      </c>
      <c r="L8" s="96"/>
      <c r="M8" s="64" t="s">
        <v>14</v>
      </c>
      <c r="O8" s="64" t="s">
        <v>13</v>
      </c>
      <c r="P8" s="96"/>
      <c r="Q8" s="64" t="s">
        <v>16</v>
      </c>
      <c r="S8" s="63" t="s">
        <v>13</v>
      </c>
      <c r="U8" s="63" t="s">
        <v>17</v>
      </c>
      <c r="W8" s="63" t="s">
        <v>14</v>
      </c>
      <c r="Y8" s="63" t="s">
        <v>15</v>
      </c>
      <c r="AA8" s="63" t="s">
        <v>18</v>
      </c>
      <c r="AC8" s="97"/>
    </row>
    <row r="9" spans="1:29" ht="21.75" customHeight="1" x14ac:dyDescent="0.2">
      <c r="A9" s="143" t="s">
        <v>19</v>
      </c>
      <c r="B9" s="143"/>
      <c r="C9" s="143"/>
      <c r="E9" s="80">
        <v>1675000</v>
      </c>
      <c r="F9" s="44"/>
      <c r="G9" s="70">
        <v>7056959384</v>
      </c>
      <c r="H9" s="44"/>
      <c r="I9" s="70">
        <v>6847655270</v>
      </c>
      <c r="J9" s="44"/>
      <c r="K9" s="70">
        <v>0</v>
      </c>
      <c r="L9" s="44"/>
      <c r="M9" s="70">
        <v>0</v>
      </c>
      <c r="N9" s="44"/>
      <c r="O9" s="70">
        <v>0</v>
      </c>
      <c r="P9" s="44"/>
      <c r="Q9" s="70">
        <v>0</v>
      </c>
      <c r="R9" s="44"/>
      <c r="S9" s="70">
        <v>1675000</v>
      </c>
      <c r="T9" s="44"/>
      <c r="U9" s="70">
        <v>4700</v>
      </c>
      <c r="V9" s="44"/>
      <c r="W9" s="70">
        <v>7056959384</v>
      </c>
      <c r="X9" s="44"/>
      <c r="Y9" s="70">
        <v>7811645575</v>
      </c>
      <c r="AA9" s="22">
        <v>0.02</v>
      </c>
      <c r="AC9" s="71">
        <f t="shared" ref="AC9:AC54" si="0">S9-(E9+K9+O9)</f>
        <v>0</v>
      </c>
    </row>
    <row r="10" spans="1:29" ht="21.75" customHeight="1" x14ac:dyDescent="0.2">
      <c r="A10" s="136" t="s">
        <v>20</v>
      </c>
      <c r="B10" s="136"/>
      <c r="C10" s="136"/>
      <c r="E10" s="78">
        <v>112475463</v>
      </c>
      <c r="F10" s="44"/>
      <c r="G10" s="71">
        <v>109811516006</v>
      </c>
      <c r="H10" s="44"/>
      <c r="I10" s="71">
        <v>105021272038.42</v>
      </c>
      <c r="J10" s="44"/>
      <c r="K10" s="71">
        <v>0</v>
      </c>
      <c r="L10" s="44"/>
      <c r="M10" s="71">
        <v>0</v>
      </c>
      <c r="N10" s="44"/>
      <c r="O10" s="71">
        <v>0</v>
      </c>
      <c r="P10" s="44"/>
      <c r="Q10" s="71">
        <v>0</v>
      </c>
      <c r="R10" s="44"/>
      <c r="S10" s="71">
        <v>112475463</v>
      </c>
      <c r="T10" s="44"/>
      <c r="U10" s="71">
        <v>1326</v>
      </c>
      <c r="V10" s="44"/>
      <c r="W10" s="71">
        <v>109811516006</v>
      </c>
      <c r="X10" s="44"/>
      <c r="Y10" s="71">
        <v>147989592691.759</v>
      </c>
      <c r="AA10" s="23">
        <v>0.33</v>
      </c>
      <c r="AC10" s="71">
        <f t="shared" si="0"/>
        <v>0</v>
      </c>
    </row>
    <row r="11" spans="1:29" ht="21.75" customHeight="1" x14ac:dyDescent="0.2">
      <c r="A11" s="136" t="s">
        <v>21</v>
      </c>
      <c r="B11" s="136"/>
      <c r="C11" s="136"/>
      <c r="E11" s="78">
        <v>30097</v>
      </c>
      <c r="F11" s="44"/>
      <c r="G11" s="71">
        <v>53472954</v>
      </c>
      <c r="H11" s="44"/>
      <c r="I11" s="71">
        <v>53248136.388769999</v>
      </c>
      <c r="J11" s="44"/>
      <c r="K11" s="71">
        <v>0</v>
      </c>
      <c r="L11" s="44"/>
      <c r="M11" s="71">
        <v>0</v>
      </c>
      <c r="N11" s="44"/>
      <c r="O11" s="71">
        <v>-30096</v>
      </c>
      <c r="P11" s="44"/>
      <c r="Q11" s="71">
        <v>63728419</v>
      </c>
      <c r="R11" s="44"/>
      <c r="S11" s="71">
        <v>1</v>
      </c>
      <c r="T11" s="44"/>
      <c r="U11" s="71">
        <v>2051</v>
      </c>
      <c r="V11" s="44"/>
      <c r="W11" s="71">
        <v>1776</v>
      </c>
      <c r="X11" s="44"/>
      <c r="Y11" s="71">
        <v>2035.1457700000001</v>
      </c>
      <c r="AA11" s="23">
        <v>0</v>
      </c>
      <c r="AC11" s="71">
        <f t="shared" si="0"/>
        <v>0</v>
      </c>
    </row>
    <row r="12" spans="1:29" ht="21.75" customHeight="1" x14ac:dyDescent="0.2">
      <c r="A12" s="136" t="s">
        <v>22</v>
      </c>
      <c r="B12" s="136"/>
      <c r="C12" s="136"/>
      <c r="E12" s="78">
        <v>5238672</v>
      </c>
      <c r="F12" s="44"/>
      <c r="G12" s="71">
        <v>30719840741</v>
      </c>
      <c r="H12" s="44"/>
      <c r="I12" s="71">
        <v>26926557198.979198</v>
      </c>
      <c r="J12" s="44"/>
      <c r="K12" s="71">
        <v>0</v>
      </c>
      <c r="L12" s="44"/>
      <c r="M12" s="71">
        <v>0</v>
      </c>
      <c r="N12" s="44"/>
      <c r="O12" s="71">
        <v>0</v>
      </c>
      <c r="P12" s="44"/>
      <c r="Q12" s="71">
        <v>0</v>
      </c>
      <c r="R12" s="44"/>
      <c r="S12" s="71">
        <v>5238672</v>
      </c>
      <c r="T12" s="44"/>
      <c r="U12" s="71">
        <v>9160</v>
      </c>
      <c r="V12" s="44"/>
      <c r="W12" s="71">
        <v>30719840741</v>
      </c>
      <c r="X12" s="44"/>
      <c r="Y12" s="71">
        <v>47615301919.430397</v>
      </c>
      <c r="AA12" s="23">
        <v>0.11</v>
      </c>
      <c r="AC12" s="71">
        <f t="shared" si="0"/>
        <v>0</v>
      </c>
    </row>
    <row r="13" spans="1:29" ht="21.75" customHeight="1" x14ac:dyDescent="0.2">
      <c r="A13" s="136" t="s">
        <v>23</v>
      </c>
      <c r="B13" s="136"/>
      <c r="C13" s="136"/>
      <c r="E13" s="78">
        <v>6700000</v>
      </c>
      <c r="F13" s="44"/>
      <c r="G13" s="71">
        <v>58083444820</v>
      </c>
      <c r="H13" s="44"/>
      <c r="I13" s="71">
        <v>46138570460</v>
      </c>
      <c r="J13" s="44"/>
      <c r="K13" s="71">
        <v>0</v>
      </c>
      <c r="L13" s="44"/>
      <c r="M13" s="71">
        <v>0</v>
      </c>
      <c r="N13" s="44"/>
      <c r="O13" s="71">
        <v>0</v>
      </c>
      <c r="P13" s="44"/>
      <c r="Q13" s="71">
        <v>0</v>
      </c>
      <c r="R13" s="44"/>
      <c r="S13" s="71">
        <v>6700000</v>
      </c>
      <c r="T13" s="44"/>
      <c r="U13" s="71">
        <v>11590</v>
      </c>
      <c r="V13" s="44"/>
      <c r="W13" s="71">
        <v>58083444820</v>
      </c>
      <c r="X13" s="44"/>
      <c r="Y13" s="71">
        <v>77052742310</v>
      </c>
      <c r="AA13" s="23">
        <v>0.17</v>
      </c>
      <c r="AC13" s="71">
        <f t="shared" si="0"/>
        <v>0</v>
      </c>
    </row>
    <row r="14" spans="1:29" ht="21.75" customHeight="1" x14ac:dyDescent="0.2">
      <c r="A14" s="136" t="s">
        <v>24</v>
      </c>
      <c r="B14" s="136"/>
      <c r="C14" s="136"/>
      <c r="E14" s="78">
        <v>13760101</v>
      </c>
      <c r="F14" s="44"/>
      <c r="G14" s="71">
        <v>49662532271</v>
      </c>
      <c r="H14" s="44"/>
      <c r="I14" s="71">
        <v>42217349916.382797</v>
      </c>
      <c r="J14" s="44"/>
      <c r="K14" s="71">
        <v>0</v>
      </c>
      <c r="L14" s="44"/>
      <c r="M14" s="71">
        <v>0</v>
      </c>
      <c r="N14" s="44"/>
      <c r="O14" s="71">
        <v>0</v>
      </c>
      <c r="P14" s="44"/>
      <c r="Q14" s="71">
        <v>0</v>
      </c>
      <c r="R14" s="44"/>
      <c r="S14" s="71">
        <v>13760101</v>
      </c>
      <c r="T14" s="44"/>
      <c r="U14" s="71">
        <v>5180</v>
      </c>
      <c r="V14" s="44"/>
      <c r="W14" s="71">
        <v>49662532271</v>
      </c>
      <c r="X14" s="44"/>
      <c r="Y14" s="71">
        <v>70726349471.818604</v>
      </c>
      <c r="AA14" s="23">
        <v>0.16</v>
      </c>
      <c r="AC14" s="71">
        <f t="shared" si="0"/>
        <v>0</v>
      </c>
    </row>
    <row r="15" spans="1:29" ht="21.75" customHeight="1" x14ac:dyDescent="0.2">
      <c r="A15" s="136" t="s">
        <v>25</v>
      </c>
      <c r="B15" s="136"/>
      <c r="C15" s="136"/>
      <c r="E15" s="78">
        <v>980000</v>
      </c>
      <c r="F15" s="44"/>
      <c r="G15" s="71">
        <v>49926448925</v>
      </c>
      <c r="H15" s="44"/>
      <c r="I15" s="71">
        <v>40997421136</v>
      </c>
      <c r="J15" s="44"/>
      <c r="K15" s="71">
        <v>0</v>
      </c>
      <c r="L15" s="44"/>
      <c r="M15" s="71">
        <v>0</v>
      </c>
      <c r="N15" s="44"/>
      <c r="O15" s="71">
        <v>0</v>
      </c>
      <c r="P15" s="44"/>
      <c r="Q15" s="71">
        <v>0</v>
      </c>
      <c r="R15" s="44"/>
      <c r="S15" s="71">
        <v>980000</v>
      </c>
      <c r="T15" s="44"/>
      <c r="U15" s="71">
        <v>66680</v>
      </c>
      <c r="V15" s="44"/>
      <c r="W15" s="71">
        <v>49926448925</v>
      </c>
      <c r="X15" s="44"/>
      <c r="Y15" s="71">
        <v>64841272328</v>
      </c>
      <c r="AA15" s="23">
        <v>0.15</v>
      </c>
      <c r="AC15" s="71">
        <f t="shared" si="0"/>
        <v>0</v>
      </c>
    </row>
    <row r="16" spans="1:29" ht="21.75" customHeight="1" x14ac:dyDescent="0.2">
      <c r="A16" s="136" t="s">
        <v>26</v>
      </c>
      <c r="B16" s="136"/>
      <c r="C16" s="136"/>
      <c r="E16" s="78">
        <v>1245721</v>
      </c>
      <c r="F16" s="44"/>
      <c r="G16" s="71">
        <v>20021194745</v>
      </c>
      <c r="H16" s="44"/>
      <c r="I16" s="71">
        <v>12887490778.361401</v>
      </c>
      <c r="J16" s="44"/>
      <c r="K16" s="71">
        <v>0</v>
      </c>
      <c r="L16" s="44"/>
      <c r="M16" s="71">
        <v>0</v>
      </c>
      <c r="N16" s="44"/>
      <c r="O16" s="71">
        <v>0</v>
      </c>
      <c r="P16" s="44"/>
      <c r="Q16" s="71">
        <v>0</v>
      </c>
      <c r="R16" s="44"/>
      <c r="S16" s="71">
        <v>1245721</v>
      </c>
      <c r="T16" s="44"/>
      <c r="U16" s="71">
        <v>12920</v>
      </c>
      <c r="V16" s="44"/>
      <c r="W16" s="71">
        <v>20021194745</v>
      </c>
      <c r="X16" s="44"/>
      <c r="Y16" s="71">
        <v>15970303170.576401</v>
      </c>
      <c r="AA16" s="23">
        <v>0.04</v>
      </c>
      <c r="AC16" s="71">
        <f t="shared" si="0"/>
        <v>0</v>
      </c>
    </row>
    <row r="17" spans="1:29" ht="21.75" customHeight="1" x14ac:dyDescent="0.2">
      <c r="A17" s="136" t="s">
        <v>27</v>
      </c>
      <c r="B17" s="136"/>
      <c r="C17" s="136"/>
      <c r="E17" s="78">
        <v>587904</v>
      </c>
      <c r="F17" s="44"/>
      <c r="G17" s="71">
        <v>30052665894</v>
      </c>
      <c r="H17" s="44"/>
      <c r="I17" s="71">
        <v>21280954635.878399</v>
      </c>
      <c r="J17" s="44"/>
      <c r="K17" s="71">
        <v>0</v>
      </c>
      <c r="L17" s="44"/>
      <c r="M17" s="71">
        <v>0</v>
      </c>
      <c r="N17" s="44"/>
      <c r="O17" s="71">
        <v>0</v>
      </c>
      <c r="P17" s="44"/>
      <c r="Q17" s="71">
        <v>0</v>
      </c>
      <c r="R17" s="44"/>
      <c r="S17" s="71">
        <v>587904</v>
      </c>
      <c r="T17" s="44"/>
      <c r="U17" s="71">
        <v>58650</v>
      </c>
      <c r="V17" s="44"/>
      <c r="W17" s="71">
        <v>30052665894</v>
      </c>
      <c r="X17" s="44"/>
      <c r="Y17" s="71">
        <v>34214034796.992001</v>
      </c>
      <c r="AA17" s="23">
        <v>0.08</v>
      </c>
      <c r="AC17" s="71">
        <f t="shared" si="0"/>
        <v>0</v>
      </c>
    </row>
    <row r="18" spans="1:29" ht="21.75" customHeight="1" x14ac:dyDescent="0.2">
      <c r="A18" s="136" t="s">
        <v>28</v>
      </c>
      <c r="B18" s="136"/>
      <c r="C18" s="136"/>
      <c r="E18" s="78">
        <v>1000000</v>
      </c>
      <c r="F18" s="44"/>
      <c r="G18" s="71">
        <v>46125150214</v>
      </c>
      <c r="H18" s="44"/>
      <c r="I18" s="71">
        <v>48208445680</v>
      </c>
      <c r="J18" s="44"/>
      <c r="K18" s="71">
        <v>0</v>
      </c>
      <c r="L18" s="44"/>
      <c r="M18" s="71">
        <v>0</v>
      </c>
      <c r="N18" s="44"/>
      <c r="O18" s="71">
        <v>0</v>
      </c>
      <c r="P18" s="44"/>
      <c r="Q18" s="71">
        <v>0</v>
      </c>
      <c r="R18" s="44"/>
      <c r="S18" s="71">
        <v>1000000</v>
      </c>
      <c r="T18" s="44"/>
      <c r="U18" s="71">
        <v>68850</v>
      </c>
      <c r="V18" s="44"/>
      <c r="W18" s="71">
        <v>46125150214</v>
      </c>
      <c r="X18" s="44"/>
      <c r="Y18" s="71">
        <v>68317789500</v>
      </c>
      <c r="AA18" s="23">
        <v>0.15</v>
      </c>
      <c r="AC18" s="71">
        <f t="shared" si="0"/>
        <v>0</v>
      </c>
    </row>
    <row r="19" spans="1:29" ht="21.75" customHeight="1" x14ac:dyDescent="0.2">
      <c r="A19" s="136" t="s">
        <v>29</v>
      </c>
      <c r="B19" s="136"/>
      <c r="C19" s="136"/>
      <c r="E19" s="78">
        <v>3751000</v>
      </c>
      <c r="F19" s="44"/>
      <c r="G19" s="71">
        <v>29898844635</v>
      </c>
      <c r="H19" s="44"/>
      <c r="I19" s="71">
        <v>23039209526.299999</v>
      </c>
      <c r="J19" s="44"/>
      <c r="K19" s="71">
        <v>0</v>
      </c>
      <c r="L19" s="44"/>
      <c r="M19" s="71">
        <v>0</v>
      </c>
      <c r="N19" s="44"/>
      <c r="O19" s="71">
        <v>0</v>
      </c>
      <c r="P19" s="44"/>
      <c r="Q19" s="71">
        <v>0</v>
      </c>
      <c r="R19" s="44"/>
      <c r="S19" s="71">
        <v>3751000</v>
      </c>
      <c r="T19" s="44"/>
      <c r="U19" s="71">
        <v>10130</v>
      </c>
      <c r="V19" s="44"/>
      <c r="W19" s="71">
        <v>29898844635</v>
      </c>
      <c r="X19" s="44"/>
      <c r="Y19" s="71">
        <v>37703908320.099998</v>
      </c>
      <c r="AA19" s="23">
        <v>0.08</v>
      </c>
      <c r="AC19" s="71">
        <f t="shared" si="0"/>
        <v>0</v>
      </c>
    </row>
    <row r="20" spans="1:29" ht="21.75" customHeight="1" x14ac:dyDescent="0.2">
      <c r="A20" s="136" t="s">
        <v>30</v>
      </c>
      <c r="B20" s="136"/>
      <c r="C20" s="136"/>
      <c r="E20" s="78">
        <v>20976025</v>
      </c>
      <c r="F20" s="44"/>
      <c r="G20" s="71">
        <v>80830200988</v>
      </c>
      <c r="H20" s="44"/>
      <c r="I20" s="71">
        <v>37444170707.823196</v>
      </c>
      <c r="J20" s="44"/>
      <c r="K20" s="71">
        <v>0</v>
      </c>
      <c r="L20" s="44"/>
      <c r="M20" s="71">
        <v>0</v>
      </c>
      <c r="N20" s="44"/>
      <c r="O20" s="71">
        <v>0</v>
      </c>
      <c r="P20" s="44"/>
      <c r="Q20" s="71">
        <v>0</v>
      </c>
      <c r="R20" s="44"/>
      <c r="S20" s="71">
        <v>20976025</v>
      </c>
      <c r="T20" s="44"/>
      <c r="U20" s="71">
        <v>2156</v>
      </c>
      <c r="V20" s="44"/>
      <c r="W20" s="71">
        <v>80830200988</v>
      </c>
      <c r="X20" s="44"/>
      <c r="Y20" s="71">
        <v>44874725984.473</v>
      </c>
      <c r="AA20" s="23">
        <v>0.1</v>
      </c>
      <c r="AC20" s="71">
        <f t="shared" si="0"/>
        <v>0</v>
      </c>
    </row>
    <row r="21" spans="1:29" ht="21.75" customHeight="1" x14ac:dyDescent="0.2">
      <c r="A21" s="136" t="s">
        <v>31</v>
      </c>
      <c r="B21" s="136"/>
      <c r="C21" s="136"/>
      <c r="E21" s="78">
        <v>2338000</v>
      </c>
      <c r="F21" s="44"/>
      <c r="G21" s="71">
        <v>20574445262</v>
      </c>
      <c r="H21" s="44"/>
      <c r="I21" s="71">
        <v>11940665607.219999</v>
      </c>
      <c r="J21" s="44"/>
      <c r="K21" s="71">
        <v>0</v>
      </c>
      <c r="L21" s="44"/>
      <c r="M21" s="71">
        <v>0</v>
      </c>
      <c r="N21" s="44"/>
      <c r="O21" s="71">
        <v>0</v>
      </c>
      <c r="P21" s="44"/>
      <c r="Q21" s="71">
        <v>0</v>
      </c>
      <c r="R21" s="44"/>
      <c r="S21" s="71">
        <v>2338000</v>
      </c>
      <c r="T21" s="44"/>
      <c r="U21" s="71">
        <v>8170</v>
      </c>
      <c r="V21" s="44"/>
      <c r="W21" s="71">
        <v>20574445262</v>
      </c>
      <c r="X21" s="44"/>
      <c r="Y21" s="71">
        <v>18953805714.200001</v>
      </c>
      <c r="AA21" s="23">
        <v>0.04</v>
      </c>
      <c r="AC21" s="71">
        <f t="shared" si="0"/>
        <v>0</v>
      </c>
    </row>
    <row r="22" spans="1:29" ht="21.75" customHeight="1" x14ac:dyDescent="0.2">
      <c r="A22" s="136" t="s">
        <v>32</v>
      </c>
      <c r="B22" s="136"/>
      <c r="C22" s="136"/>
      <c r="E22" s="78">
        <v>800000</v>
      </c>
      <c r="F22" s="44"/>
      <c r="G22" s="71">
        <v>22114079875</v>
      </c>
      <c r="H22" s="44"/>
      <c r="I22" s="71">
        <v>12046951616</v>
      </c>
      <c r="J22" s="44"/>
      <c r="K22" s="71">
        <v>0</v>
      </c>
      <c r="L22" s="44"/>
      <c r="M22" s="71">
        <v>0</v>
      </c>
      <c r="N22" s="44"/>
      <c r="O22" s="71">
        <v>0</v>
      </c>
      <c r="P22" s="44"/>
      <c r="Q22" s="71">
        <v>0</v>
      </c>
      <c r="R22" s="44"/>
      <c r="S22" s="71">
        <v>800000</v>
      </c>
      <c r="T22" s="44"/>
      <c r="U22" s="71">
        <v>25780</v>
      </c>
      <c r="V22" s="44"/>
      <c r="W22" s="71">
        <v>22114079875</v>
      </c>
      <c r="X22" s="44"/>
      <c r="Y22" s="71">
        <v>20464576480</v>
      </c>
      <c r="AA22" s="23">
        <v>0.05</v>
      </c>
      <c r="AC22" s="71">
        <f t="shared" si="0"/>
        <v>0</v>
      </c>
    </row>
    <row r="23" spans="1:29" ht="21.75" customHeight="1" x14ac:dyDescent="0.2">
      <c r="A23" s="136" t="s">
        <v>33</v>
      </c>
      <c r="B23" s="136"/>
      <c r="C23" s="136"/>
      <c r="E23" s="78">
        <v>563000</v>
      </c>
      <c r="F23" s="44"/>
      <c r="G23" s="71">
        <v>4951572946</v>
      </c>
      <c r="H23" s="44"/>
      <c r="I23" s="71">
        <v>4541808321.3000002</v>
      </c>
      <c r="J23" s="44"/>
      <c r="K23" s="71">
        <v>0</v>
      </c>
      <c r="L23" s="44"/>
      <c r="M23" s="71">
        <v>0</v>
      </c>
      <c r="N23" s="44"/>
      <c r="O23" s="71">
        <v>-563000</v>
      </c>
      <c r="P23" s="44"/>
      <c r="Q23" s="71">
        <v>5035628095</v>
      </c>
      <c r="R23" s="44"/>
      <c r="S23" s="71">
        <v>0</v>
      </c>
      <c r="T23" s="44"/>
      <c r="U23" s="71">
        <v>0</v>
      </c>
      <c r="V23" s="44"/>
      <c r="W23" s="71">
        <v>0</v>
      </c>
      <c r="X23" s="44"/>
      <c r="Y23" s="71">
        <v>0</v>
      </c>
      <c r="AA23" s="23">
        <v>0</v>
      </c>
      <c r="AC23" s="71">
        <f t="shared" si="0"/>
        <v>0</v>
      </c>
    </row>
    <row r="24" spans="1:29" ht="21.75" customHeight="1" x14ac:dyDescent="0.2">
      <c r="A24" s="136" t="s">
        <v>34</v>
      </c>
      <c r="B24" s="136"/>
      <c r="C24" s="136"/>
      <c r="E24" s="78">
        <v>10000</v>
      </c>
      <c r="F24" s="44"/>
      <c r="G24" s="71">
        <v>10109372</v>
      </c>
      <c r="H24" s="44"/>
      <c r="I24" s="71">
        <v>6836740.2999999998</v>
      </c>
      <c r="J24" s="44"/>
      <c r="K24" s="71">
        <v>0</v>
      </c>
      <c r="L24" s="44"/>
      <c r="M24" s="71">
        <v>0</v>
      </c>
      <c r="N24" s="44"/>
      <c r="O24" s="71">
        <v>0</v>
      </c>
      <c r="P24" s="44"/>
      <c r="Q24" s="71">
        <v>0</v>
      </c>
      <c r="R24" s="44"/>
      <c r="S24" s="71">
        <v>10000</v>
      </c>
      <c r="T24" s="44"/>
      <c r="U24" s="71">
        <v>689</v>
      </c>
      <c r="V24" s="44"/>
      <c r="W24" s="71">
        <v>10109372</v>
      </c>
      <c r="X24" s="44"/>
      <c r="Y24" s="71">
        <v>6836740.2999999998</v>
      </c>
      <c r="AA24" s="23">
        <v>0</v>
      </c>
      <c r="AC24" s="71">
        <f t="shared" si="0"/>
        <v>0</v>
      </c>
    </row>
    <row r="25" spans="1:29" ht="21.75" customHeight="1" x14ac:dyDescent="0.2">
      <c r="A25" s="136" t="s">
        <v>35</v>
      </c>
      <c r="B25" s="136"/>
      <c r="C25" s="136"/>
      <c r="E25" s="78">
        <v>10000</v>
      </c>
      <c r="F25" s="44"/>
      <c r="G25" s="71">
        <v>9608908</v>
      </c>
      <c r="H25" s="44"/>
      <c r="I25" s="71">
        <v>9148729.4000000004</v>
      </c>
      <c r="J25" s="44"/>
      <c r="K25" s="71">
        <v>0</v>
      </c>
      <c r="L25" s="44"/>
      <c r="M25" s="71">
        <v>0</v>
      </c>
      <c r="N25" s="44"/>
      <c r="O25" s="71">
        <v>0</v>
      </c>
      <c r="P25" s="44"/>
      <c r="Q25" s="71">
        <v>0</v>
      </c>
      <c r="R25" s="44"/>
      <c r="S25" s="71">
        <v>10000</v>
      </c>
      <c r="T25" s="44"/>
      <c r="U25" s="71">
        <v>922</v>
      </c>
      <c r="V25" s="44"/>
      <c r="W25" s="71">
        <v>9608908</v>
      </c>
      <c r="X25" s="44"/>
      <c r="Y25" s="71">
        <v>9148729.4000000004</v>
      </c>
      <c r="AA25" s="23">
        <v>0</v>
      </c>
      <c r="AC25" s="71">
        <f t="shared" si="0"/>
        <v>0</v>
      </c>
    </row>
    <row r="26" spans="1:29" ht="21.75" customHeight="1" x14ac:dyDescent="0.2">
      <c r="A26" s="136" t="s">
        <v>36</v>
      </c>
      <c r="B26" s="136"/>
      <c r="C26" s="136"/>
      <c r="E26" s="78">
        <v>10000</v>
      </c>
      <c r="F26" s="44"/>
      <c r="G26" s="71">
        <v>10109372</v>
      </c>
      <c r="H26" s="44"/>
      <c r="I26" s="71">
        <v>4266761</v>
      </c>
      <c r="J26" s="44"/>
      <c r="K26" s="71">
        <v>0</v>
      </c>
      <c r="L26" s="44"/>
      <c r="M26" s="71">
        <v>0</v>
      </c>
      <c r="N26" s="44"/>
      <c r="O26" s="71">
        <v>0</v>
      </c>
      <c r="P26" s="44"/>
      <c r="Q26" s="71">
        <v>0</v>
      </c>
      <c r="R26" s="44"/>
      <c r="S26" s="71">
        <v>10000</v>
      </c>
      <c r="T26" s="44"/>
      <c r="U26" s="71">
        <v>430</v>
      </c>
      <c r="V26" s="44"/>
      <c r="W26" s="71">
        <v>10109372</v>
      </c>
      <c r="X26" s="44"/>
      <c r="Y26" s="71">
        <v>4266761</v>
      </c>
      <c r="AA26" s="23">
        <v>0</v>
      </c>
      <c r="AC26" s="71">
        <f t="shared" si="0"/>
        <v>0</v>
      </c>
    </row>
    <row r="27" spans="1:29" ht="21.75" customHeight="1" x14ac:dyDescent="0.2">
      <c r="A27" s="136" t="s">
        <v>37</v>
      </c>
      <c r="B27" s="136"/>
      <c r="C27" s="136"/>
      <c r="E27" s="78">
        <v>10000</v>
      </c>
      <c r="F27" s="44"/>
      <c r="G27" s="71">
        <v>12411506</v>
      </c>
      <c r="H27" s="44"/>
      <c r="I27" s="71">
        <v>4286606.4000000004</v>
      </c>
      <c r="J27" s="44"/>
      <c r="K27" s="71">
        <v>0</v>
      </c>
      <c r="L27" s="44"/>
      <c r="M27" s="71">
        <v>0</v>
      </c>
      <c r="N27" s="44"/>
      <c r="O27" s="71">
        <v>0</v>
      </c>
      <c r="P27" s="44"/>
      <c r="Q27" s="71">
        <v>0</v>
      </c>
      <c r="R27" s="44"/>
      <c r="S27" s="71">
        <v>10000</v>
      </c>
      <c r="T27" s="44"/>
      <c r="U27" s="71">
        <v>432</v>
      </c>
      <c r="V27" s="44"/>
      <c r="W27" s="71">
        <v>12411506</v>
      </c>
      <c r="X27" s="44"/>
      <c r="Y27" s="71">
        <v>4286606.4000000004</v>
      </c>
      <c r="AA27" s="23">
        <v>0</v>
      </c>
      <c r="AC27" s="71">
        <f t="shared" si="0"/>
        <v>0</v>
      </c>
    </row>
    <row r="28" spans="1:29" ht="21.75" customHeight="1" x14ac:dyDescent="0.2">
      <c r="A28" s="136" t="s">
        <v>38</v>
      </c>
      <c r="B28" s="136"/>
      <c r="C28" s="136"/>
      <c r="E28" s="78">
        <v>10000</v>
      </c>
      <c r="F28" s="44"/>
      <c r="G28" s="71">
        <v>11110300</v>
      </c>
      <c r="H28" s="44"/>
      <c r="I28" s="71">
        <v>10914970</v>
      </c>
      <c r="J28" s="44"/>
      <c r="K28" s="71">
        <v>0</v>
      </c>
      <c r="L28" s="44"/>
      <c r="M28" s="71">
        <v>0</v>
      </c>
      <c r="N28" s="44"/>
      <c r="O28" s="71">
        <v>0</v>
      </c>
      <c r="P28" s="44"/>
      <c r="Q28" s="71">
        <v>0</v>
      </c>
      <c r="R28" s="44"/>
      <c r="S28" s="71">
        <v>10000</v>
      </c>
      <c r="T28" s="44"/>
      <c r="U28" s="71">
        <v>1100</v>
      </c>
      <c r="V28" s="44"/>
      <c r="W28" s="71">
        <v>11110300</v>
      </c>
      <c r="X28" s="44"/>
      <c r="Y28" s="71">
        <v>10914970</v>
      </c>
      <c r="AA28" s="23">
        <v>0</v>
      </c>
      <c r="AC28" s="71">
        <f t="shared" si="0"/>
        <v>0</v>
      </c>
    </row>
    <row r="29" spans="1:29" ht="21.75" customHeight="1" x14ac:dyDescent="0.2">
      <c r="A29" s="136" t="s">
        <v>39</v>
      </c>
      <c r="B29" s="136"/>
      <c r="C29" s="136"/>
      <c r="E29" s="78">
        <v>29700000</v>
      </c>
      <c r="F29" s="44"/>
      <c r="G29" s="71">
        <v>39942405959</v>
      </c>
      <c r="H29" s="44"/>
      <c r="I29" s="71">
        <v>47152670400</v>
      </c>
      <c r="J29" s="44"/>
      <c r="K29" s="71">
        <v>0</v>
      </c>
      <c r="L29" s="44"/>
      <c r="M29" s="71">
        <v>0</v>
      </c>
      <c r="N29" s="44"/>
      <c r="O29" s="71">
        <v>0</v>
      </c>
      <c r="P29" s="44"/>
      <c r="Q29" s="71">
        <v>0</v>
      </c>
      <c r="R29" s="44"/>
      <c r="S29" s="71">
        <v>29700000</v>
      </c>
      <c r="T29" s="44"/>
      <c r="U29" s="71">
        <v>2049</v>
      </c>
      <c r="V29" s="44"/>
      <c r="W29" s="71">
        <v>39942405959</v>
      </c>
      <c r="X29" s="44"/>
      <c r="Y29" s="71">
        <v>60384888531</v>
      </c>
      <c r="AA29" s="23">
        <v>0.14000000000000001</v>
      </c>
      <c r="AC29" s="71">
        <f t="shared" si="0"/>
        <v>0</v>
      </c>
    </row>
    <row r="30" spans="1:29" ht="21.75" customHeight="1" x14ac:dyDescent="0.2">
      <c r="A30" s="136" t="s">
        <v>40</v>
      </c>
      <c r="B30" s="136"/>
      <c r="C30" s="136"/>
      <c r="E30" s="78">
        <v>4500000</v>
      </c>
      <c r="F30" s="44"/>
      <c r="G30" s="71">
        <v>51090492742</v>
      </c>
      <c r="H30" s="44"/>
      <c r="I30" s="71">
        <v>48510095760</v>
      </c>
      <c r="J30" s="44"/>
      <c r="K30" s="71">
        <v>0</v>
      </c>
      <c r="L30" s="44"/>
      <c r="M30" s="71">
        <v>0</v>
      </c>
      <c r="N30" s="44"/>
      <c r="O30" s="71">
        <v>0</v>
      </c>
      <c r="P30" s="44"/>
      <c r="Q30" s="71">
        <v>0</v>
      </c>
      <c r="R30" s="44"/>
      <c r="S30" s="71">
        <v>4500000</v>
      </c>
      <c r="T30" s="44"/>
      <c r="U30" s="71">
        <v>15030</v>
      </c>
      <c r="V30" s="44"/>
      <c r="W30" s="71">
        <v>51090492742</v>
      </c>
      <c r="X30" s="44"/>
      <c r="Y30" s="71">
        <v>67112181450</v>
      </c>
      <c r="AA30" s="23">
        <v>0.15</v>
      </c>
      <c r="AC30" s="71">
        <f t="shared" si="0"/>
        <v>0</v>
      </c>
    </row>
    <row r="31" spans="1:29" ht="21.75" customHeight="1" x14ac:dyDescent="0.2">
      <c r="A31" s="136" t="s">
        <v>41</v>
      </c>
      <c r="B31" s="136"/>
      <c r="C31" s="136"/>
      <c r="E31" s="78">
        <v>10000</v>
      </c>
      <c r="F31" s="44"/>
      <c r="G31" s="71">
        <v>9608908</v>
      </c>
      <c r="H31" s="44"/>
      <c r="I31" s="71">
        <v>4276683.7</v>
      </c>
      <c r="J31" s="44"/>
      <c r="K31" s="71">
        <v>0</v>
      </c>
      <c r="L31" s="44"/>
      <c r="M31" s="71">
        <v>0</v>
      </c>
      <c r="N31" s="44"/>
      <c r="O31" s="71">
        <v>0</v>
      </c>
      <c r="P31" s="44"/>
      <c r="Q31" s="71">
        <v>0</v>
      </c>
      <c r="R31" s="44"/>
      <c r="S31" s="71">
        <v>10000</v>
      </c>
      <c r="T31" s="44"/>
      <c r="U31" s="71">
        <v>431</v>
      </c>
      <c r="V31" s="44"/>
      <c r="W31" s="71">
        <v>9608908</v>
      </c>
      <c r="X31" s="44"/>
      <c r="Y31" s="71">
        <v>4276683.7</v>
      </c>
      <c r="AA31" s="23">
        <v>0</v>
      </c>
      <c r="AC31" s="71">
        <f t="shared" si="0"/>
        <v>0</v>
      </c>
    </row>
    <row r="32" spans="1:29" ht="21.75" customHeight="1" x14ac:dyDescent="0.2">
      <c r="A32" s="136" t="s">
        <v>42</v>
      </c>
      <c r="B32" s="136"/>
      <c r="C32" s="136"/>
      <c r="E32" s="78">
        <v>10000</v>
      </c>
      <c r="F32" s="44"/>
      <c r="G32" s="71">
        <v>7607052</v>
      </c>
      <c r="H32" s="44"/>
      <c r="I32" s="71">
        <v>4316374.5</v>
      </c>
      <c r="J32" s="44"/>
      <c r="K32" s="71">
        <v>0</v>
      </c>
      <c r="L32" s="44"/>
      <c r="M32" s="71">
        <v>0</v>
      </c>
      <c r="N32" s="44"/>
      <c r="O32" s="71">
        <v>0</v>
      </c>
      <c r="P32" s="44"/>
      <c r="Q32" s="71">
        <v>0</v>
      </c>
      <c r="R32" s="44"/>
      <c r="S32" s="71">
        <v>10000</v>
      </c>
      <c r="T32" s="44"/>
      <c r="U32" s="71">
        <v>435</v>
      </c>
      <c r="V32" s="44"/>
      <c r="W32" s="71">
        <v>7607052</v>
      </c>
      <c r="X32" s="44"/>
      <c r="Y32" s="71">
        <v>4316374.5</v>
      </c>
      <c r="AA32" s="23">
        <v>0</v>
      </c>
      <c r="AC32" s="71">
        <f t="shared" si="0"/>
        <v>0</v>
      </c>
    </row>
    <row r="33" spans="1:29" ht="21.75" customHeight="1" x14ac:dyDescent="0.2">
      <c r="A33" s="136" t="s">
        <v>43</v>
      </c>
      <c r="B33" s="136"/>
      <c r="C33" s="136"/>
      <c r="E33" s="78">
        <v>10000</v>
      </c>
      <c r="F33" s="44"/>
      <c r="G33" s="71">
        <v>12621321</v>
      </c>
      <c r="H33" s="44"/>
      <c r="I33" s="71">
        <v>12066003.199999999</v>
      </c>
      <c r="J33" s="44"/>
      <c r="K33" s="71">
        <v>0</v>
      </c>
      <c r="L33" s="44"/>
      <c r="M33" s="71">
        <v>0</v>
      </c>
      <c r="N33" s="44"/>
      <c r="O33" s="71">
        <v>0</v>
      </c>
      <c r="P33" s="44"/>
      <c r="Q33" s="71">
        <v>0</v>
      </c>
      <c r="R33" s="44"/>
      <c r="S33" s="71">
        <v>10000</v>
      </c>
      <c r="T33" s="44"/>
      <c r="U33" s="71">
        <v>1216</v>
      </c>
      <c r="V33" s="44"/>
      <c r="W33" s="71">
        <v>12621321</v>
      </c>
      <c r="X33" s="44"/>
      <c r="Y33" s="71">
        <v>12066003.199999999</v>
      </c>
      <c r="AA33" s="23">
        <v>0</v>
      </c>
      <c r="AC33" s="71">
        <f t="shared" si="0"/>
        <v>0</v>
      </c>
    </row>
    <row r="34" spans="1:29" ht="21.75" customHeight="1" x14ac:dyDescent="0.2">
      <c r="A34" s="136" t="s">
        <v>44</v>
      </c>
      <c r="B34" s="136"/>
      <c r="C34" s="136"/>
      <c r="E34" s="78">
        <v>10000</v>
      </c>
      <c r="F34" s="44"/>
      <c r="G34" s="71">
        <v>10509744</v>
      </c>
      <c r="H34" s="44"/>
      <c r="I34" s="71">
        <v>6876431.0999999996</v>
      </c>
      <c r="J34" s="44"/>
      <c r="K34" s="71">
        <v>0</v>
      </c>
      <c r="L34" s="44"/>
      <c r="M34" s="71">
        <v>0</v>
      </c>
      <c r="N34" s="44"/>
      <c r="O34" s="71">
        <v>0</v>
      </c>
      <c r="P34" s="44"/>
      <c r="Q34" s="71">
        <v>0</v>
      </c>
      <c r="R34" s="44"/>
      <c r="S34" s="71">
        <v>10000</v>
      </c>
      <c r="T34" s="44"/>
      <c r="U34" s="71">
        <v>693</v>
      </c>
      <c r="V34" s="44"/>
      <c r="W34" s="71">
        <v>10509744</v>
      </c>
      <c r="X34" s="44"/>
      <c r="Y34" s="71">
        <v>6876431.0999999996</v>
      </c>
      <c r="AA34" s="23">
        <v>0</v>
      </c>
      <c r="AC34" s="71">
        <f t="shared" si="0"/>
        <v>0</v>
      </c>
    </row>
    <row r="35" spans="1:29" ht="21.75" customHeight="1" x14ac:dyDescent="0.2">
      <c r="A35" s="136" t="s">
        <v>45</v>
      </c>
      <c r="B35" s="136"/>
      <c r="C35" s="136"/>
      <c r="E35" s="78">
        <v>10000</v>
      </c>
      <c r="F35" s="44"/>
      <c r="G35" s="71">
        <v>12211320</v>
      </c>
      <c r="H35" s="44"/>
      <c r="I35" s="71">
        <v>11688940.6</v>
      </c>
      <c r="J35" s="44"/>
      <c r="K35" s="71">
        <v>0</v>
      </c>
      <c r="L35" s="44"/>
      <c r="M35" s="71">
        <v>0</v>
      </c>
      <c r="N35" s="44"/>
      <c r="O35" s="71">
        <v>0</v>
      </c>
      <c r="P35" s="44"/>
      <c r="Q35" s="71">
        <v>0</v>
      </c>
      <c r="R35" s="44"/>
      <c r="S35" s="71">
        <v>10000</v>
      </c>
      <c r="T35" s="44"/>
      <c r="U35" s="71">
        <v>1178</v>
      </c>
      <c r="V35" s="44"/>
      <c r="W35" s="71">
        <v>12211320</v>
      </c>
      <c r="X35" s="44"/>
      <c r="Y35" s="71">
        <v>11688940.6</v>
      </c>
      <c r="AA35" s="23">
        <v>0</v>
      </c>
      <c r="AC35" s="71">
        <f t="shared" si="0"/>
        <v>0</v>
      </c>
    </row>
    <row r="36" spans="1:29" ht="21.75" customHeight="1" x14ac:dyDescent="0.2">
      <c r="A36" s="136" t="s">
        <v>46</v>
      </c>
      <c r="B36" s="136"/>
      <c r="C36" s="136"/>
      <c r="E36" s="78">
        <v>10000</v>
      </c>
      <c r="F36" s="44"/>
      <c r="G36" s="71">
        <v>21820230</v>
      </c>
      <c r="H36" s="44"/>
      <c r="I36" s="71">
        <v>19736250.300000001</v>
      </c>
      <c r="J36" s="44"/>
      <c r="K36" s="71">
        <v>0</v>
      </c>
      <c r="L36" s="44"/>
      <c r="M36" s="71">
        <v>0</v>
      </c>
      <c r="N36" s="44"/>
      <c r="O36" s="71">
        <v>0</v>
      </c>
      <c r="P36" s="44"/>
      <c r="Q36" s="71">
        <v>0</v>
      </c>
      <c r="R36" s="44"/>
      <c r="S36" s="71">
        <v>10000</v>
      </c>
      <c r="T36" s="44"/>
      <c r="U36" s="71">
        <v>1989</v>
      </c>
      <c r="V36" s="44"/>
      <c r="W36" s="71">
        <v>21820230</v>
      </c>
      <c r="X36" s="44"/>
      <c r="Y36" s="71">
        <v>19736250.300000001</v>
      </c>
      <c r="AA36" s="23">
        <v>0</v>
      </c>
      <c r="AC36" s="71">
        <f t="shared" si="0"/>
        <v>0</v>
      </c>
    </row>
    <row r="37" spans="1:29" ht="21.75" customHeight="1" x14ac:dyDescent="0.2">
      <c r="A37" s="136" t="s">
        <v>47</v>
      </c>
      <c r="B37" s="136"/>
      <c r="C37" s="136"/>
      <c r="E37" s="78">
        <v>10000</v>
      </c>
      <c r="F37" s="44"/>
      <c r="G37" s="71">
        <v>13512528</v>
      </c>
      <c r="H37" s="44"/>
      <c r="I37" s="71">
        <v>12909432.699999999</v>
      </c>
      <c r="J37" s="44"/>
      <c r="K37" s="71">
        <v>0</v>
      </c>
      <c r="L37" s="44"/>
      <c r="M37" s="71">
        <v>0</v>
      </c>
      <c r="N37" s="44"/>
      <c r="O37" s="71">
        <v>0</v>
      </c>
      <c r="P37" s="44"/>
      <c r="Q37" s="71">
        <v>0</v>
      </c>
      <c r="R37" s="44"/>
      <c r="S37" s="71">
        <v>10000</v>
      </c>
      <c r="T37" s="44"/>
      <c r="U37" s="71">
        <v>1301</v>
      </c>
      <c r="V37" s="44"/>
      <c r="W37" s="71">
        <v>13512528</v>
      </c>
      <c r="X37" s="44"/>
      <c r="Y37" s="71">
        <v>12909432.699999999</v>
      </c>
      <c r="AA37" s="23">
        <v>0</v>
      </c>
      <c r="AC37" s="71">
        <f t="shared" si="0"/>
        <v>0</v>
      </c>
    </row>
    <row r="38" spans="1:29" ht="21.75" customHeight="1" x14ac:dyDescent="0.2">
      <c r="A38" s="136" t="s">
        <v>48</v>
      </c>
      <c r="B38" s="136"/>
      <c r="C38" s="136"/>
      <c r="E38" s="78">
        <v>10000</v>
      </c>
      <c r="F38" s="44"/>
      <c r="G38" s="71">
        <v>9612416</v>
      </c>
      <c r="H38" s="44"/>
      <c r="I38" s="71">
        <v>5973465.4000000004</v>
      </c>
      <c r="J38" s="44"/>
      <c r="K38" s="71">
        <v>0</v>
      </c>
      <c r="L38" s="44"/>
      <c r="M38" s="71">
        <v>0</v>
      </c>
      <c r="N38" s="44"/>
      <c r="O38" s="71">
        <v>0</v>
      </c>
      <c r="P38" s="44"/>
      <c r="Q38" s="71">
        <v>0</v>
      </c>
      <c r="R38" s="44"/>
      <c r="S38" s="71">
        <v>10000</v>
      </c>
      <c r="T38" s="44"/>
      <c r="U38" s="71">
        <v>602</v>
      </c>
      <c r="V38" s="44"/>
      <c r="W38" s="71">
        <v>9612416</v>
      </c>
      <c r="X38" s="44"/>
      <c r="Y38" s="71">
        <v>5973465.4000000004</v>
      </c>
      <c r="AA38" s="23">
        <v>0</v>
      </c>
      <c r="AC38" s="71">
        <f t="shared" si="0"/>
        <v>0</v>
      </c>
    </row>
    <row r="39" spans="1:29" ht="21.75" customHeight="1" x14ac:dyDescent="0.2">
      <c r="A39" s="136" t="s">
        <v>49</v>
      </c>
      <c r="B39" s="136"/>
      <c r="C39" s="136"/>
      <c r="E39" s="78">
        <v>10000</v>
      </c>
      <c r="F39" s="44"/>
      <c r="G39" s="71">
        <v>14012992</v>
      </c>
      <c r="H39" s="44"/>
      <c r="I39" s="71">
        <v>13385722.300000001</v>
      </c>
      <c r="J39" s="44"/>
      <c r="K39" s="71">
        <v>0</v>
      </c>
      <c r="L39" s="44"/>
      <c r="M39" s="71">
        <v>0</v>
      </c>
      <c r="N39" s="44"/>
      <c r="O39" s="71">
        <v>0</v>
      </c>
      <c r="P39" s="44"/>
      <c r="Q39" s="71">
        <v>0</v>
      </c>
      <c r="R39" s="44"/>
      <c r="S39" s="71">
        <v>10000</v>
      </c>
      <c r="T39" s="44"/>
      <c r="U39" s="71">
        <v>1349</v>
      </c>
      <c r="V39" s="44"/>
      <c r="W39" s="71">
        <v>14012992</v>
      </c>
      <c r="X39" s="44"/>
      <c r="Y39" s="71">
        <v>13385722.300000001</v>
      </c>
      <c r="AA39" s="23">
        <v>0</v>
      </c>
      <c r="AC39" s="71">
        <f t="shared" si="0"/>
        <v>0</v>
      </c>
    </row>
    <row r="40" spans="1:29" ht="21.75" customHeight="1" x14ac:dyDescent="0.2">
      <c r="A40" s="136" t="s">
        <v>50</v>
      </c>
      <c r="B40" s="136"/>
      <c r="C40" s="136"/>
      <c r="E40" s="78">
        <v>10000</v>
      </c>
      <c r="F40" s="44"/>
      <c r="G40" s="71">
        <v>7506960</v>
      </c>
      <c r="H40" s="44"/>
      <c r="I40" s="71">
        <v>5824624.9000000004</v>
      </c>
      <c r="J40" s="44"/>
      <c r="K40" s="71">
        <v>0</v>
      </c>
      <c r="L40" s="44"/>
      <c r="M40" s="71">
        <v>0</v>
      </c>
      <c r="N40" s="44"/>
      <c r="O40" s="71">
        <v>0</v>
      </c>
      <c r="P40" s="44"/>
      <c r="Q40" s="71">
        <v>0</v>
      </c>
      <c r="R40" s="44"/>
      <c r="S40" s="71">
        <v>10000</v>
      </c>
      <c r="T40" s="44"/>
      <c r="U40" s="71">
        <v>587</v>
      </c>
      <c r="V40" s="44"/>
      <c r="W40" s="71">
        <v>7506960</v>
      </c>
      <c r="X40" s="44"/>
      <c r="Y40" s="71">
        <v>5824624.9000000004</v>
      </c>
      <c r="AA40" s="23">
        <v>0</v>
      </c>
      <c r="AC40" s="71">
        <f t="shared" si="0"/>
        <v>0</v>
      </c>
    </row>
    <row r="41" spans="1:29" ht="21.75" customHeight="1" x14ac:dyDescent="0.2">
      <c r="A41" s="136" t="s">
        <v>51</v>
      </c>
      <c r="B41" s="136"/>
      <c r="C41" s="136"/>
      <c r="E41" s="78">
        <v>10000</v>
      </c>
      <c r="F41" s="44"/>
      <c r="G41" s="71">
        <v>10109372</v>
      </c>
      <c r="H41" s="44"/>
      <c r="I41" s="71">
        <v>9714323.3000000007</v>
      </c>
      <c r="J41" s="44"/>
      <c r="K41" s="71">
        <v>0</v>
      </c>
      <c r="L41" s="44"/>
      <c r="M41" s="71">
        <v>0</v>
      </c>
      <c r="N41" s="44"/>
      <c r="O41" s="71">
        <v>0</v>
      </c>
      <c r="P41" s="44"/>
      <c r="Q41" s="71">
        <v>0</v>
      </c>
      <c r="R41" s="44"/>
      <c r="S41" s="71">
        <v>10000</v>
      </c>
      <c r="T41" s="44"/>
      <c r="U41" s="71">
        <v>979</v>
      </c>
      <c r="V41" s="44"/>
      <c r="W41" s="71">
        <v>10109372</v>
      </c>
      <c r="X41" s="44"/>
      <c r="Y41" s="71">
        <v>9714323.3000000007</v>
      </c>
      <c r="AA41" s="23">
        <v>0</v>
      </c>
      <c r="AC41" s="71">
        <f t="shared" si="0"/>
        <v>0</v>
      </c>
    </row>
    <row r="42" spans="1:29" ht="21.75" customHeight="1" x14ac:dyDescent="0.2">
      <c r="A42" s="136" t="s">
        <v>52</v>
      </c>
      <c r="B42" s="136"/>
      <c r="C42" s="136"/>
      <c r="E42" s="78">
        <v>10000</v>
      </c>
      <c r="F42" s="44"/>
      <c r="G42" s="71">
        <v>13919476</v>
      </c>
      <c r="H42" s="44"/>
      <c r="I42" s="71">
        <v>12562138.199999999</v>
      </c>
      <c r="J42" s="44"/>
      <c r="K42" s="71">
        <v>0</v>
      </c>
      <c r="L42" s="44"/>
      <c r="M42" s="71">
        <v>0</v>
      </c>
      <c r="N42" s="44"/>
      <c r="O42" s="71">
        <v>0</v>
      </c>
      <c r="P42" s="44"/>
      <c r="Q42" s="71">
        <v>0</v>
      </c>
      <c r="R42" s="44"/>
      <c r="S42" s="71">
        <v>10000</v>
      </c>
      <c r="T42" s="44"/>
      <c r="U42" s="71">
        <v>1266</v>
      </c>
      <c r="V42" s="44"/>
      <c r="W42" s="71">
        <v>13919476</v>
      </c>
      <c r="X42" s="44"/>
      <c r="Y42" s="71">
        <v>12562138.199999999</v>
      </c>
      <c r="AA42" s="23">
        <v>0</v>
      </c>
      <c r="AC42" s="71">
        <f t="shared" si="0"/>
        <v>0</v>
      </c>
    </row>
    <row r="43" spans="1:29" ht="21.75" customHeight="1" x14ac:dyDescent="0.2">
      <c r="A43" s="136" t="s">
        <v>53</v>
      </c>
      <c r="B43" s="136"/>
      <c r="C43" s="136"/>
      <c r="E43" s="78">
        <v>10000</v>
      </c>
      <c r="F43" s="44"/>
      <c r="G43" s="71">
        <v>7607052</v>
      </c>
      <c r="H43" s="44"/>
      <c r="I43" s="71">
        <v>4286606.4000000004</v>
      </c>
      <c r="J43" s="44"/>
      <c r="K43" s="71">
        <v>0</v>
      </c>
      <c r="L43" s="44"/>
      <c r="M43" s="71">
        <v>0</v>
      </c>
      <c r="N43" s="44"/>
      <c r="O43" s="71">
        <v>0</v>
      </c>
      <c r="P43" s="44"/>
      <c r="Q43" s="71">
        <v>0</v>
      </c>
      <c r="R43" s="44"/>
      <c r="S43" s="71">
        <v>10000</v>
      </c>
      <c r="T43" s="44"/>
      <c r="U43" s="71">
        <v>432</v>
      </c>
      <c r="V43" s="44"/>
      <c r="W43" s="71">
        <v>7607052</v>
      </c>
      <c r="X43" s="44"/>
      <c r="Y43" s="71">
        <v>4286606.4000000004</v>
      </c>
      <c r="AA43" s="23">
        <v>0</v>
      </c>
      <c r="AC43" s="71">
        <f t="shared" si="0"/>
        <v>0</v>
      </c>
    </row>
    <row r="44" spans="1:29" ht="21.75" customHeight="1" x14ac:dyDescent="0.2">
      <c r="A44" s="136" t="s">
        <v>54</v>
      </c>
      <c r="B44" s="136"/>
      <c r="C44" s="136"/>
      <c r="E44" s="78">
        <v>10000</v>
      </c>
      <c r="F44" s="44"/>
      <c r="G44" s="71">
        <v>8808166</v>
      </c>
      <c r="H44" s="44"/>
      <c r="I44" s="71">
        <v>5080422.4000000004</v>
      </c>
      <c r="J44" s="44"/>
      <c r="K44" s="71">
        <v>0</v>
      </c>
      <c r="L44" s="44"/>
      <c r="M44" s="71">
        <v>0</v>
      </c>
      <c r="N44" s="44"/>
      <c r="O44" s="71">
        <v>0</v>
      </c>
      <c r="P44" s="44"/>
      <c r="Q44" s="71">
        <v>0</v>
      </c>
      <c r="R44" s="44"/>
      <c r="S44" s="71">
        <v>10000</v>
      </c>
      <c r="T44" s="44"/>
      <c r="U44" s="71">
        <v>512</v>
      </c>
      <c r="V44" s="44"/>
      <c r="W44" s="71">
        <v>8808166</v>
      </c>
      <c r="X44" s="44"/>
      <c r="Y44" s="71">
        <v>5080422.4000000004</v>
      </c>
      <c r="AA44" s="23">
        <v>0</v>
      </c>
      <c r="AC44" s="71">
        <f t="shared" si="0"/>
        <v>0</v>
      </c>
    </row>
    <row r="45" spans="1:29" ht="21.75" customHeight="1" x14ac:dyDescent="0.2">
      <c r="A45" s="136" t="s">
        <v>55</v>
      </c>
      <c r="B45" s="136"/>
      <c r="C45" s="136"/>
      <c r="E45" s="78">
        <v>10000</v>
      </c>
      <c r="F45" s="44"/>
      <c r="G45" s="71">
        <v>7206680</v>
      </c>
      <c r="H45" s="44"/>
      <c r="I45" s="71">
        <v>4306451.8</v>
      </c>
      <c r="J45" s="44"/>
      <c r="K45" s="71">
        <v>0</v>
      </c>
      <c r="L45" s="44"/>
      <c r="M45" s="71">
        <v>0</v>
      </c>
      <c r="N45" s="44"/>
      <c r="O45" s="71">
        <v>0</v>
      </c>
      <c r="P45" s="44"/>
      <c r="Q45" s="71">
        <v>0</v>
      </c>
      <c r="R45" s="44"/>
      <c r="S45" s="71">
        <v>10000</v>
      </c>
      <c r="T45" s="44"/>
      <c r="U45" s="71">
        <v>434</v>
      </c>
      <c r="V45" s="44"/>
      <c r="W45" s="71">
        <v>7206680</v>
      </c>
      <c r="X45" s="44"/>
      <c r="Y45" s="71">
        <v>4306451.8</v>
      </c>
      <c r="AA45" s="23">
        <v>0</v>
      </c>
      <c r="AC45" s="71">
        <f t="shared" si="0"/>
        <v>0</v>
      </c>
    </row>
    <row r="46" spans="1:29" ht="21.75" customHeight="1" x14ac:dyDescent="0.2">
      <c r="A46" s="136" t="s">
        <v>56</v>
      </c>
      <c r="B46" s="136"/>
      <c r="C46" s="136"/>
      <c r="E46" s="78">
        <v>10000</v>
      </c>
      <c r="F46" s="44"/>
      <c r="G46" s="71">
        <v>12611692</v>
      </c>
      <c r="H46" s="44"/>
      <c r="I46" s="71">
        <v>12016389.699999999</v>
      </c>
      <c r="J46" s="44"/>
      <c r="K46" s="71">
        <v>0</v>
      </c>
      <c r="L46" s="44"/>
      <c r="M46" s="71">
        <v>0</v>
      </c>
      <c r="N46" s="44"/>
      <c r="O46" s="71">
        <v>0</v>
      </c>
      <c r="P46" s="44"/>
      <c r="Q46" s="71">
        <v>0</v>
      </c>
      <c r="R46" s="44"/>
      <c r="S46" s="71">
        <v>10000</v>
      </c>
      <c r="T46" s="44"/>
      <c r="U46" s="71">
        <v>1211</v>
      </c>
      <c r="V46" s="44"/>
      <c r="W46" s="71">
        <v>12611692</v>
      </c>
      <c r="X46" s="44"/>
      <c r="Y46" s="71">
        <v>12016389.699999999</v>
      </c>
      <c r="AA46" s="23">
        <v>0</v>
      </c>
      <c r="AC46" s="71">
        <f t="shared" si="0"/>
        <v>0</v>
      </c>
    </row>
    <row r="47" spans="1:29" ht="21.75" customHeight="1" x14ac:dyDescent="0.2">
      <c r="A47" s="136" t="s">
        <v>57</v>
      </c>
      <c r="B47" s="136"/>
      <c r="C47" s="136"/>
      <c r="E47" s="78">
        <v>2400000</v>
      </c>
      <c r="F47" s="44"/>
      <c r="G47" s="71">
        <v>29490322434</v>
      </c>
      <c r="H47" s="44"/>
      <c r="I47" s="71">
        <v>20004163200</v>
      </c>
      <c r="J47" s="44"/>
      <c r="K47" s="71">
        <v>0</v>
      </c>
      <c r="L47" s="44"/>
      <c r="M47" s="71">
        <v>0</v>
      </c>
      <c r="N47" s="44"/>
      <c r="O47" s="71">
        <v>0</v>
      </c>
      <c r="P47" s="44"/>
      <c r="Q47" s="71">
        <v>0</v>
      </c>
      <c r="R47" s="44"/>
      <c r="S47" s="71">
        <v>2400000</v>
      </c>
      <c r="T47" s="44"/>
      <c r="U47" s="71">
        <v>12560</v>
      </c>
      <c r="V47" s="44"/>
      <c r="W47" s="71">
        <v>29490322434</v>
      </c>
      <c r="X47" s="44"/>
      <c r="Y47" s="71">
        <v>29910986880</v>
      </c>
      <c r="AA47" s="23">
        <v>7.0000000000000007E-2</v>
      </c>
      <c r="AC47" s="71">
        <f t="shared" si="0"/>
        <v>0</v>
      </c>
    </row>
    <row r="48" spans="1:29" ht="21.75" customHeight="1" x14ac:dyDescent="0.2">
      <c r="A48" s="136" t="s">
        <v>58</v>
      </c>
      <c r="B48" s="136"/>
      <c r="C48" s="136"/>
      <c r="E48" s="78">
        <v>5872208</v>
      </c>
      <c r="F48" s="44"/>
      <c r="G48" s="71">
        <v>6171417565</v>
      </c>
      <c r="H48" s="44"/>
      <c r="I48" s="71">
        <v>20388028596.727798</v>
      </c>
      <c r="J48" s="44"/>
      <c r="K48" s="71">
        <v>0</v>
      </c>
      <c r="L48" s="44"/>
      <c r="M48" s="71">
        <v>0</v>
      </c>
      <c r="N48" s="44"/>
      <c r="O48" s="71">
        <v>0</v>
      </c>
      <c r="P48" s="44"/>
      <c r="Q48" s="71">
        <v>0</v>
      </c>
      <c r="R48" s="44"/>
      <c r="S48" s="71">
        <v>5872208</v>
      </c>
      <c r="T48" s="44"/>
      <c r="U48" s="71">
        <v>5520</v>
      </c>
      <c r="V48" s="44"/>
      <c r="W48" s="71">
        <v>6171417565</v>
      </c>
      <c r="X48" s="44"/>
      <c r="Y48" s="71">
        <v>32164023393.523201</v>
      </c>
      <c r="AA48" s="23">
        <v>7.0000000000000007E-2</v>
      </c>
      <c r="AC48" s="71">
        <f t="shared" si="0"/>
        <v>0</v>
      </c>
    </row>
    <row r="49" spans="1:29" ht="21.75" customHeight="1" x14ac:dyDescent="0.2">
      <c r="A49" s="136" t="s">
        <v>59</v>
      </c>
      <c r="B49" s="136"/>
      <c r="C49" s="136"/>
      <c r="E49" s="78">
        <v>303003995</v>
      </c>
      <c r="F49" s="44"/>
      <c r="G49" s="71">
        <v>500150239820</v>
      </c>
      <c r="H49" s="44"/>
      <c r="I49" s="71">
        <v>560433546957.16394</v>
      </c>
      <c r="J49" s="44"/>
      <c r="K49" s="71">
        <v>0</v>
      </c>
      <c r="L49" s="44"/>
      <c r="M49" s="71">
        <v>0</v>
      </c>
      <c r="N49" s="44"/>
      <c r="O49" s="71">
        <v>0</v>
      </c>
      <c r="P49" s="44"/>
      <c r="Q49" s="71">
        <v>0</v>
      </c>
      <c r="R49" s="44"/>
      <c r="S49" s="71">
        <v>303003995</v>
      </c>
      <c r="T49" s="44"/>
      <c r="U49" s="71">
        <v>1824</v>
      </c>
      <c r="V49" s="44"/>
      <c r="W49" s="71">
        <v>500150239820</v>
      </c>
      <c r="X49" s="44"/>
      <c r="Y49" s="71">
        <v>548407075992.41803</v>
      </c>
      <c r="AA49" s="23">
        <v>1.23</v>
      </c>
      <c r="AC49" s="71">
        <f t="shared" si="0"/>
        <v>0</v>
      </c>
    </row>
    <row r="50" spans="1:29" ht="21.75" customHeight="1" x14ac:dyDescent="0.2">
      <c r="A50" s="136" t="s">
        <v>60</v>
      </c>
      <c r="B50" s="136"/>
      <c r="C50" s="136"/>
      <c r="E50" s="78">
        <v>750000</v>
      </c>
      <c r="F50" s="44"/>
      <c r="G50" s="71">
        <v>6271538220</v>
      </c>
      <c r="H50" s="44"/>
      <c r="I50" s="71">
        <v>6854105025</v>
      </c>
      <c r="J50" s="44"/>
      <c r="K50" s="71">
        <v>0</v>
      </c>
      <c r="L50" s="44"/>
      <c r="M50" s="71">
        <v>0</v>
      </c>
      <c r="N50" s="44"/>
      <c r="O50" s="71">
        <v>0</v>
      </c>
      <c r="P50" s="44"/>
      <c r="Q50" s="71">
        <v>0</v>
      </c>
      <c r="R50" s="44"/>
      <c r="S50" s="71">
        <v>750000</v>
      </c>
      <c r="T50" s="44"/>
      <c r="U50" s="71">
        <v>9900</v>
      </c>
      <c r="V50" s="44"/>
      <c r="W50" s="71">
        <v>6271538220</v>
      </c>
      <c r="X50" s="44"/>
      <c r="Y50" s="71">
        <v>7367604750</v>
      </c>
      <c r="AA50" s="23">
        <v>0.02</v>
      </c>
      <c r="AC50" s="71">
        <f t="shared" si="0"/>
        <v>0</v>
      </c>
    </row>
    <row r="51" spans="1:29" ht="21.75" customHeight="1" x14ac:dyDescent="0.2">
      <c r="A51" s="136" t="s">
        <v>61</v>
      </c>
      <c r="B51" s="136"/>
      <c r="C51" s="136"/>
      <c r="E51" s="78">
        <v>1466666</v>
      </c>
      <c r="F51" s="44"/>
      <c r="G51" s="71">
        <v>4460131306</v>
      </c>
      <c r="H51" s="44"/>
      <c r="I51" s="71">
        <v>4932108868.7979803</v>
      </c>
      <c r="J51" s="44"/>
      <c r="K51" s="71">
        <v>0</v>
      </c>
      <c r="L51" s="44"/>
      <c r="M51" s="71">
        <v>0</v>
      </c>
      <c r="N51" s="44"/>
      <c r="O51" s="71">
        <v>0</v>
      </c>
      <c r="P51" s="44"/>
      <c r="Q51" s="71">
        <v>0</v>
      </c>
      <c r="R51" s="44"/>
      <c r="S51" s="71">
        <v>1466666</v>
      </c>
      <c r="T51" s="44"/>
      <c r="U51" s="71">
        <v>4970</v>
      </c>
      <c r="V51" s="44"/>
      <c r="W51" s="71">
        <v>4460131306</v>
      </c>
      <c r="X51" s="44"/>
      <c r="Y51" s="71">
        <v>7232983498.9454002</v>
      </c>
      <c r="AA51" s="23">
        <v>0.02</v>
      </c>
      <c r="AC51" s="71">
        <f t="shared" si="0"/>
        <v>0</v>
      </c>
    </row>
    <row r="52" spans="1:29" ht="21.75" customHeight="1" x14ac:dyDescent="0.2">
      <c r="A52" s="136" t="s">
        <v>62</v>
      </c>
      <c r="B52" s="136"/>
      <c r="C52" s="136"/>
      <c r="E52" s="78">
        <v>6522863</v>
      </c>
      <c r="F52" s="44"/>
      <c r="G52" s="71">
        <v>98379943961</v>
      </c>
      <c r="H52" s="44"/>
      <c r="I52" s="71">
        <v>92102839258.012299</v>
      </c>
      <c r="J52" s="44"/>
      <c r="K52" s="71">
        <v>0</v>
      </c>
      <c r="L52" s="44"/>
      <c r="M52" s="71">
        <v>0</v>
      </c>
      <c r="N52" s="44"/>
      <c r="O52" s="71">
        <v>0</v>
      </c>
      <c r="P52" s="44"/>
      <c r="Q52" s="71">
        <v>0</v>
      </c>
      <c r="R52" s="44"/>
      <c r="S52" s="71">
        <v>6522863</v>
      </c>
      <c r="T52" s="44"/>
      <c r="U52" s="71">
        <v>22070</v>
      </c>
      <c r="V52" s="44"/>
      <c r="W52" s="71">
        <v>98379943961</v>
      </c>
      <c r="X52" s="44"/>
      <c r="Y52" s="71">
        <v>142846778807.05099</v>
      </c>
      <c r="AA52" s="23">
        <v>0.32</v>
      </c>
      <c r="AC52" s="71">
        <f t="shared" si="0"/>
        <v>0</v>
      </c>
    </row>
    <row r="53" spans="1:29" ht="21.75" customHeight="1" x14ac:dyDescent="0.2">
      <c r="A53" s="136" t="s">
        <v>63</v>
      </c>
      <c r="B53" s="136"/>
      <c r="C53" s="136"/>
      <c r="E53" s="78">
        <v>258000</v>
      </c>
      <c r="F53" s="44"/>
      <c r="G53" s="71">
        <v>4268255509</v>
      </c>
      <c r="H53" s="44"/>
      <c r="I53" s="71">
        <v>4003928522.4000001</v>
      </c>
      <c r="J53" s="44"/>
      <c r="K53" s="71">
        <v>0</v>
      </c>
      <c r="L53" s="44"/>
      <c r="M53" s="71">
        <v>0</v>
      </c>
      <c r="N53" s="44"/>
      <c r="O53" s="71">
        <v>-258000</v>
      </c>
      <c r="P53" s="44"/>
      <c r="Q53" s="71">
        <v>4390497099</v>
      </c>
      <c r="R53" s="44"/>
      <c r="S53" s="71">
        <v>0</v>
      </c>
      <c r="T53" s="44"/>
      <c r="U53" s="71">
        <v>0</v>
      </c>
      <c r="V53" s="44"/>
      <c r="W53" s="71">
        <v>0</v>
      </c>
      <c r="X53" s="44"/>
      <c r="Y53" s="71">
        <v>0</v>
      </c>
      <c r="AA53" s="23">
        <v>0</v>
      </c>
      <c r="AC53" s="71">
        <f t="shared" si="0"/>
        <v>0</v>
      </c>
    </row>
    <row r="54" spans="1:29" ht="21.75" customHeight="1" x14ac:dyDescent="0.2">
      <c r="A54" s="137" t="s">
        <v>64</v>
      </c>
      <c r="B54" s="137"/>
      <c r="C54" s="137"/>
      <c r="E54" s="78">
        <v>0</v>
      </c>
      <c r="F54" s="44"/>
      <c r="G54" s="72">
        <v>0</v>
      </c>
      <c r="H54" s="44"/>
      <c r="I54" s="72">
        <v>0</v>
      </c>
      <c r="J54" s="44"/>
      <c r="K54" s="74">
        <v>3200000</v>
      </c>
      <c r="L54" s="44"/>
      <c r="M54" s="72">
        <v>49982086289</v>
      </c>
      <c r="N54" s="44"/>
      <c r="O54" s="74">
        <v>0</v>
      </c>
      <c r="P54" s="44"/>
      <c r="Q54" s="72">
        <v>0</v>
      </c>
      <c r="R54" s="44"/>
      <c r="S54" s="74">
        <v>3200000</v>
      </c>
      <c r="T54" s="44"/>
      <c r="U54" s="74">
        <v>17000</v>
      </c>
      <c r="V54" s="44"/>
      <c r="W54" s="72">
        <v>49982086289</v>
      </c>
      <c r="X54" s="44"/>
      <c r="Y54" s="72">
        <v>53979488000</v>
      </c>
      <c r="AA54" s="24">
        <v>0.12</v>
      </c>
      <c r="AC54" s="71">
        <f t="shared" si="0"/>
        <v>0</v>
      </c>
    </row>
    <row r="55" spans="1:29" ht="21.75" customHeight="1" thickBot="1" x14ac:dyDescent="0.25">
      <c r="A55" s="135" t="s">
        <v>65</v>
      </c>
      <c r="B55" s="135"/>
      <c r="C55" s="135"/>
      <c r="E55" s="74"/>
      <c r="F55" s="44"/>
      <c r="G55" s="73">
        <v>1300339752543</v>
      </c>
      <c r="H55" s="44"/>
      <c r="I55" s="73">
        <v>1244153731684.76</v>
      </c>
      <c r="J55" s="44"/>
      <c r="K55" s="74"/>
      <c r="L55" s="44"/>
      <c r="M55" s="73">
        <v>49982086289</v>
      </c>
      <c r="N55" s="44"/>
      <c r="O55" s="74"/>
      <c r="P55" s="44"/>
      <c r="Q55" s="73">
        <v>9489853613</v>
      </c>
      <c r="R55" s="44"/>
      <c r="S55" s="74"/>
      <c r="T55" s="44"/>
      <c r="U55" s="74"/>
      <c r="V55" s="44"/>
      <c r="W55" s="73">
        <v>1341048539199</v>
      </c>
      <c r="X55" s="44"/>
      <c r="Y55" s="73">
        <v>1606122535668.03</v>
      </c>
      <c r="AA55" s="25">
        <v>3.62</v>
      </c>
    </row>
    <row r="56" spans="1:29" ht="19.5" thickTop="1" x14ac:dyDescent="0.2"/>
    <row r="57" spans="1:29" x14ac:dyDescent="0.2">
      <c r="W57" s="46"/>
    </row>
    <row r="58" spans="1:29" x14ac:dyDescent="0.2">
      <c r="Y58" s="46"/>
    </row>
    <row r="61" spans="1:29" x14ac:dyDescent="0.2">
      <c r="W61" s="44"/>
    </row>
    <row r="64" spans="1:29" x14ac:dyDescent="0.2">
      <c r="W64" s="45"/>
    </row>
  </sheetData>
  <mergeCells count="59">
    <mergeCell ref="A11:C11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55:C55"/>
    <mergeCell ref="A42:C42"/>
    <mergeCell ref="A43:C43"/>
    <mergeCell ref="A44:C44"/>
    <mergeCell ref="A45:C45"/>
    <mergeCell ref="A46:C46"/>
    <mergeCell ref="A52:C52"/>
    <mergeCell ref="A53:C53"/>
    <mergeCell ref="A54:C54"/>
    <mergeCell ref="A47:C47"/>
    <mergeCell ref="A48:C48"/>
    <mergeCell ref="A49:C49"/>
    <mergeCell ref="A50:C50"/>
    <mergeCell ref="A51:C51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9"/>
  <sheetViews>
    <sheetView rightToLeft="1" view="pageBreakPreview" zoomScaleNormal="100" zoomScaleSheetLayoutView="100" workbookViewId="0">
      <selection activeCell="Z8" sqref="Z8"/>
    </sheetView>
  </sheetViews>
  <sheetFormatPr defaultRowHeight="12.75" x14ac:dyDescent="0.2"/>
  <cols>
    <col min="1" max="1" width="6.140625" bestFit="1" customWidth="1"/>
    <col min="2" max="2" width="22.28515625" customWidth="1"/>
    <col min="3" max="3" width="1.28515625" customWidth="1"/>
    <col min="4" max="4" width="12.425781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2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3.28515625" bestFit="1" customWidth="1"/>
    <col min="15" max="15" width="1.28515625" customWidth="1"/>
    <col min="16" max="16" width="17.7109375" bestFit="1" customWidth="1"/>
    <col min="17" max="17" width="1.28515625" customWidth="1"/>
    <col min="18" max="18" width="12.42578125" bestFit="1" customWidth="1"/>
    <col min="19" max="19" width="1.28515625" customWidth="1"/>
    <col min="20" max="20" width="22.28515625" bestFit="1" customWidth="1"/>
    <col min="21" max="21" width="1.28515625" customWidth="1"/>
    <col min="22" max="22" width="17.7109375" bestFit="1" customWidth="1"/>
    <col min="23" max="23" width="1.28515625" customWidth="1"/>
    <col min="24" max="24" width="17.7109375" bestFit="1" customWidth="1"/>
    <col min="25" max="25" width="1.28515625" customWidth="1"/>
    <col min="26" max="26" width="11" bestFit="1" customWidth="1"/>
    <col min="27" max="27" width="0.28515625" customWidth="1"/>
    <col min="28" max="28" width="5.5703125" bestFit="1" customWidth="1"/>
  </cols>
  <sheetData>
    <row r="1" spans="1:28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8" ht="21.75" customHeight="1" x14ac:dyDescent="0.2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8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8" ht="14.45" customHeight="1" x14ac:dyDescent="0.2"/>
    <row r="5" spans="1:28" ht="14.45" customHeight="1" x14ac:dyDescent="0.2">
      <c r="A5" s="1" t="s">
        <v>70</v>
      </c>
      <c r="B5" s="139" t="s">
        <v>71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 spans="1:28" ht="14.45" customHeight="1" x14ac:dyDescent="0.2">
      <c r="D6" s="140" t="s">
        <v>7</v>
      </c>
      <c r="E6" s="140"/>
      <c r="F6" s="140"/>
      <c r="G6" s="140"/>
      <c r="H6" s="140"/>
      <c r="J6" s="140" t="s">
        <v>8</v>
      </c>
      <c r="K6" s="140"/>
      <c r="L6" s="140"/>
      <c r="M6" s="140"/>
      <c r="N6" s="140"/>
      <c r="O6" s="140"/>
      <c r="P6" s="140"/>
      <c r="R6" s="140" t="s">
        <v>9</v>
      </c>
      <c r="S6" s="140"/>
      <c r="T6" s="140"/>
      <c r="U6" s="140"/>
      <c r="V6" s="140"/>
      <c r="W6" s="140"/>
      <c r="X6" s="140"/>
      <c r="Y6" s="140"/>
      <c r="Z6" s="140"/>
    </row>
    <row r="7" spans="1:28" ht="14.45" customHeight="1" x14ac:dyDescent="0.2">
      <c r="D7" s="3"/>
      <c r="E7" s="3"/>
      <c r="F7" s="3"/>
      <c r="G7" s="3"/>
      <c r="H7" s="3"/>
      <c r="J7" s="141" t="s">
        <v>72</v>
      </c>
      <c r="K7" s="141"/>
      <c r="L7" s="141"/>
      <c r="M7" s="3"/>
      <c r="N7" s="141" t="s">
        <v>73</v>
      </c>
      <c r="O7" s="141"/>
      <c r="P7" s="141"/>
      <c r="R7" s="3"/>
      <c r="S7" s="3"/>
      <c r="T7" s="3"/>
      <c r="U7" s="3"/>
      <c r="V7" s="3"/>
      <c r="W7" s="3"/>
      <c r="X7" s="3"/>
      <c r="Y7" s="3"/>
      <c r="Z7" s="3"/>
    </row>
    <row r="8" spans="1:28" ht="42" x14ac:dyDescent="0.2">
      <c r="A8" s="140" t="s">
        <v>74</v>
      </c>
      <c r="B8" s="140"/>
      <c r="D8" s="60" t="s">
        <v>75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76</v>
      </c>
      <c r="V8" s="2" t="s">
        <v>14</v>
      </c>
      <c r="X8" s="2" t="s">
        <v>15</v>
      </c>
      <c r="Z8" s="63" t="s">
        <v>18</v>
      </c>
    </row>
    <row r="9" spans="1:28" ht="21.75" customHeight="1" x14ac:dyDescent="0.2">
      <c r="A9" s="143" t="s">
        <v>77</v>
      </c>
      <c r="B9" s="143"/>
      <c r="D9" s="80">
        <v>12880000</v>
      </c>
      <c r="E9" s="44"/>
      <c r="F9" s="70">
        <v>119056603255</v>
      </c>
      <c r="G9" s="44"/>
      <c r="H9" s="70">
        <v>124910220000</v>
      </c>
      <c r="I9" s="44"/>
      <c r="J9" s="70">
        <v>0</v>
      </c>
      <c r="K9" s="44"/>
      <c r="L9" s="70">
        <v>0</v>
      </c>
      <c r="M9" s="44"/>
      <c r="N9" s="70">
        <v>-12880000</v>
      </c>
      <c r="O9" s="44"/>
      <c r="P9" s="70">
        <v>124910240000</v>
      </c>
      <c r="Q9" s="44"/>
      <c r="R9" s="70">
        <v>0</v>
      </c>
      <c r="S9" s="44"/>
      <c r="T9" s="70">
        <v>0</v>
      </c>
      <c r="U9" s="44"/>
      <c r="V9" s="70">
        <v>0</v>
      </c>
      <c r="W9" s="44"/>
      <c r="X9" s="70">
        <v>0</v>
      </c>
      <c r="Z9" s="6">
        <v>0</v>
      </c>
      <c r="AB9" s="71">
        <f t="shared" ref="AB9:AB16" si="0">R9-(D9+J9+N9)</f>
        <v>0</v>
      </c>
    </row>
    <row r="10" spans="1:28" ht="21.75" customHeight="1" x14ac:dyDescent="0.2">
      <c r="A10" s="136" t="s">
        <v>78</v>
      </c>
      <c r="B10" s="136"/>
      <c r="D10" s="78">
        <v>115000</v>
      </c>
      <c r="E10" s="44"/>
      <c r="F10" s="71">
        <v>29612310475</v>
      </c>
      <c r="G10" s="44"/>
      <c r="H10" s="71">
        <v>29864732766</v>
      </c>
      <c r="I10" s="44"/>
      <c r="J10" s="71">
        <v>0</v>
      </c>
      <c r="K10" s="44"/>
      <c r="L10" s="71">
        <v>0</v>
      </c>
      <c r="M10" s="44"/>
      <c r="N10" s="71">
        <v>0</v>
      </c>
      <c r="O10" s="44"/>
      <c r="P10" s="71">
        <v>0</v>
      </c>
      <c r="Q10" s="44"/>
      <c r="R10" s="71">
        <v>115000</v>
      </c>
      <c r="S10" s="44"/>
      <c r="T10" s="71">
        <v>436704</v>
      </c>
      <c r="U10" s="44"/>
      <c r="V10" s="71">
        <v>29612310475</v>
      </c>
      <c r="W10" s="44"/>
      <c r="X10" s="71">
        <v>50105451792</v>
      </c>
      <c r="Z10" s="8">
        <v>0.11</v>
      </c>
      <c r="AB10" s="71">
        <f t="shared" si="0"/>
        <v>0</v>
      </c>
    </row>
    <row r="11" spans="1:28" ht="21.75" customHeight="1" x14ac:dyDescent="0.2">
      <c r="A11" s="136" t="s">
        <v>79</v>
      </c>
      <c r="B11" s="136"/>
      <c r="D11" s="78">
        <v>3600000</v>
      </c>
      <c r="E11" s="44"/>
      <c r="F11" s="71">
        <v>69635982585</v>
      </c>
      <c r="G11" s="44"/>
      <c r="H11" s="71">
        <v>61551305640</v>
      </c>
      <c r="I11" s="44"/>
      <c r="J11" s="71">
        <v>0</v>
      </c>
      <c r="K11" s="44"/>
      <c r="L11" s="71">
        <v>0</v>
      </c>
      <c r="M11" s="44"/>
      <c r="N11" s="71">
        <v>0</v>
      </c>
      <c r="O11" s="44"/>
      <c r="P11" s="71">
        <v>0</v>
      </c>
      <c r="Q11" s="44"/>
      <c r="R11" s="71">
        <v>3600000</v>
      </c>
      <c r="S11" s="44"/>
      <c r="T11" s="71">
        <v>19294</v>
      </c>
      <c r="U11" s="44"/>
      <c r="V11" s="71">
        <v>69635982585</v>
      </c>
      <c r="W11" s="44"/>
      <c r="X11" s="71">
        <v>69298645680</v>
      </c>
      <c r="Z11" s="8">
        <v>0.16</v>
      </c>
      <c r="AB11" s="71">
        <f t="shared" si="0"/>
        <v>0</v>
      </c>
    </row>
    <row r="12" spans="1:28" ht="21.75" customHeight="1" x14ac:dyDescent="0.2">
      <c r="A12" s="136" t="s">
        <v>80</v>
      </c>
      <c r="B12" s="136"/>
      <c r="D12" s="78">
        <v>10000000</v>
      </c>
      <c r="E12" s="44"/>
      <c r="F12" s="71">
        <v>100120000000</v>
      </c>
      <c r="G12" s="44"/>
      <c r="H12" s="71">
        <v>176807576000</v>
      </c>
      <c r="I12" s="44"/>
      <c r="J12" s="71">
        <v>0</v>
      </c>
      <c r="K12" s="44"/>
      <c r="L12" s="71">
        <v>0</v>
      </c>
      <c r="M12" s="44"/>
      <c r="N12" s="71">
        <v>0</v>
      </c>
      <c r="O12" s="44"/>
      <c r="P12" s="71">
        <v>0</v>
      </c>
      <c r="Q12" s="44"/>
      <c r="R12" s="71">
        <v>10000000</v>
      </c>
      <c r="S12" s="44"/>
      <c r="T12" s="71">
        <v>14500</v>
      </c>
      <c r="U12" s="44"/>
      <c r="V12" s="71">
        <v>100120000000</v>
      </c>
      <c r="W12" s="44"/>
      <c r="X12" s="71">
        <v>144826000000</v>
      </c>
      <c r="Z12" s="8">
        <v>0.32</v>
      </c>
      <c r="AB12" s="71">
        <f t="shared" si="0"/>
        <v>0</v>
      </c>
    </row>
    <row r="13" spans="1:28" ht="21.75" customHeight="1" x14ac:dyDescent="0.2">
      <c r="A13" s="136" t="s">
        <v>81</v>
      </c>
      <c r="B13" s="136"/>
      <c r="D13" s="78">
        <v>2895076</v>
      </c>
      <c r="E13" s="44"/>
      <c r="F13" s="71">
        <v>69999984701</v>
      </c>
      <c r="G13" s="44"/>
      <c r="H13" s="71">
        <v>77729150910.452805</v>
      </c>
      <c r="I13" s="44"/>
      <c r="J13" s="71">
        <v>0</v>
      </c>
      <c r="K13" s="44"/>
      <c r="L13" s="71">
        <v>0</v>
      </c>
      <c r="M13" s="44"/>
      <c r="N13" s="71">
        <v>0</v>
      </c>
      <c r="O13" s="44"/>
      <c r="P13" s="71">
        <v>0</v>
      </c>
      <c r="Q13" s="44"/>
      <c r="R13" s="71">
        <v>2895076</v>
      </c>
      <c r="S13" s="44"/>
      <c r="T13" s="71">
        <v>21799</v>
      </c>
      <c r="U13" s="44"/>
      <c r="V13" s="71">
        <v>69999984701</v>
      </c>
      <c r="W13" s="44"/>
      <c r="X13" s="71">
        <v>63034030009.931198</v>
      </c>
      <c r="Z13" s="8">
        <v>0.14000000000000001</v>
      </c>
      <c r="AB13" s="71">
        <f t="shared" si="0"/>
        <v>0</v>
      </c>
    </row>
    <row r="14" spans="1:28" ht="21.75" customHeight="1" x14ac:dyDescent="0.2">
      <c r="A14" s="136" t="s">
        <v>82</v>
      </c>
      <c r="B14" s="136"/>
      <c r="D14" s="78">
        <v>2395638</v>
      </c>
      <c r="E14" s="44"/>
      <c r="F14" s="71">
        <v>39999997284</v>
      </c>
      <c r="G14" s="44"/>
      <c r="H14" s="71">
        <v>41823108574.077599</v>
      </c>
      <c r="I14" s="44"/>
      <c r="J14" s="71">
        <v>0</v>
      </c>
      <c r="K14" s="44"/>
      <c r="L14" s="71">
        <v>0</v>
      </c>
      <c r="M14" s="44"/>
      <c r="N14" s="71">
        <v>0</v>
      </c>
      <c r="O14" s="44"/>
      <c r="P14" s="71">
        <v>0</v>
      </c>
      <c r="Q14" s="44"/>
      <c r="R14" s="71">
        <v>2395638</v>
      </c>
      <c r="S14" s="44"/>
      <c r="T14" s="71">
        <v>14213</v>
      </c>
      <c r="U14" s="44"/>
      <c r="V14" s="71">
        <v>39999997284</v>
      </c>
      <c r="W14" s="44"/>
      <c r="X14" s="71">
        <v>34008343850.527199</v>
      </c>
      <c r="Z14" s="8">
        <v>0.08</v>
      </c>
      <c r="AB14" s="71">
        <f t="shared" si="0"/>
        <v>0</v>
      </c>
    </row>
    <row r="15" spans="1:28" ht="21.75" customHeight="1" x14ac:dyDescent="0.2">
      <c r="A15" s="136" t="s">
        <v>83</v>
      </c>
      <c r="B15" s="136"/>
      <c r="D15" s="78">
        <v>14482958</v>
      </c>
      <c r="E15" s="44"/>
      <c r="F15" s="71">
        <v>149999996006</v>
      </c>
      <c r="G15" s="44"/>
      <c r="H15" s="71">
        <v>158095949528</v>
      </c>
      <c r="I15" s="44"/>
      <c r="J15" s="71">
        <v>0</v>
      </c>
      <c r="K15" s="44"/>
      <c r="L15" s="71">
        <v>0</v>
      </c>
      <c r="M15" s="44"/>
      <c r="N15" s="71">
        <v>0</v>
      </c>
      <c r="O15" s="44"/>
      <c r="P15" s="71">
        <v>0</v>
      </c>
      <c r="Q15" s="44"/>
      <c r="R15" s="71">
        <v>14482958</v>
      </c>
      <c r="S15" s="44"/>
      <c r="T15" s="71">
        <v>9317</v>
      </c>
      <c r="U15" s="44"/>
      <c r="V15" s="71">
        <v>149999996006</v>
      </c>
      <c r="W15" s="44"/>
      <c r="X15" s="71">
        <v>134937699686</v>
      </c>
      <c r="Z15" s="8">
        <v>0.3</v>
      </c>
      <c r="AB15" s="71">
        <f t="shared" si="0"/>
        <v>0</v>
      </c>
    </row>
    <row r="16" spans="1:28" ht="21.75" customHeight="1" x14ac:dyDescent="0.2">
      <c r="A16" s="137" t="s">
        <v>84</v>
      </c>
      <c r="B16" s="137"/>
      <c r="D16" s="94">
        <v>0</v>
      </c>
      <c r="E16" s="44"/>
      <c r="F16" s="72">
        <v>0</v>
      </c>
      <c r="G16" s="44"/>
      <c r="H16" s="72">
        <v>0</v>
      </c>
      <c r="I16" s="44"/>
      <c r="J16" s="74">
        <v>17680000</v>
      </c>
      <c r="K16" s="44"/>
      <c r="L16" s="72">
        <v>174196640120</v>
      </c>
      <c r="M16" s="44"/>
      <c r="N16" s="74">
        <v>0</v>
      </c>
      <c r="O16" s="44"/>
      <c r="P16" s="72">
        <v>0</v>
      </c>
      <c r="Q16" s="44"/>
      <c r="R16" s="74">
        <v>17680000</v>
      </c>
      <c r="S16" s="44"/>
      <c r="T16" s="74">
        <v>13278</v>
      </c>
      <c r="U16" s="44"/>
      <c r="V16" s="72">
        <v>174196640120</v>
      </c>
      <c r="W16" s="44"/>
      <c r="X16" s="72">
        <v>234215103408</v>
      </c>
      <c r="Z16" s="10">
        <v>0.52</v>
      </c>
      <c r="AB16" s="71">
        <f t="shared" si="0"/>
        <v>0</v>
      </c>
    </row>
    <row r="17" spans="1:26" ht="21.75" customHeight="1" x14ac:dyDescent="0.2">
      <c r="A17" s="135" t="s">
        <v>65</v>
      </c>
      <c r="B17" s="135"/>
      <c r="D17" s="74"/>
      <c r="E17" s="44"/>
      <c r="F17" s="73">
        <v>578424874306</v>
      </c>
      <c r="G17" s="44"/>
      <c r="H17" s="73">
        <v>670782043418.53003</v>
      </c>
      <c r="I17" s="44"/>
      <c r="J17" s="74"/>
      <c r="K17" s="44"/>
      <c r="L17" s="73">
        <v>174196640120</v>
      </c>
      <c r="M17" s="44"/>
      <c r="N17" s="74"/>
      <c r="O17" s="44"/>
      <c r="P17" s="73">
        <v>124910240000</v>
      </c>
      <c r="Q17" s="44"/>
      <c r="R17" s="74"/>
      <c r="S17" s="44"/>
      <c r="T17" s="74"/>
      <c r="U17" s="44"/>
      <c r="V17" s="73">
        <v>633564911171</v>
      </c>
      <c r="W17" s="44"/>
      <c r="X17" s="73">
        <v>730425274426.45801</v>
      </c>
      <c r="Z17" s="13">
        <v>1.63</v>
      </c>
    </row>
    <row r="18" spans="1:26" x14ac:dyDescent="0.2">
      <c r="V18" s="46"/>
    </row>
    <row r="19" spans="1:26" x14ac:dyDescent="0.2">
      <c r="X19" s="46"/>
    </row>
  </sheetData>
  <mergeCells count="19">
    <mergeCell ref="A1:Z1"/>
    <mergeCell ref="A2:Z2"/>
    <mergeCell ref="A3:Z3"/>
    <mergeCell ref="B5:Z5"/>
    <mergeCell ref="D6:H6"/>
    <mergeCell ref="J6:P6"/>
    <mergeCell ref="R6:Z6"/>
    <mergeCell ref="A10:B10"/>
    <mergeCell ref="A11:B11"/>
    <mergeCell ref="A12:B12"/>
    <mergeCell ref="J7:L7"/>
    <mergeCell ref="N7:P7"/>
    <mergeCell ref="A8:B8"/>
    <mergeCell ref="A9:B9"/>
    <mergeCell ref="A16:B16"/>
    <mergeCell ref="A17:B17"/>
    <mergeCell ref="A13:B13"/>
    <mergeCell ref="A14:B14"/>
    <mergeCell ref="A15:B15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8"/>
  <sheetViews>
    <sheetView rightToLeft="1" view="pageBreakPreview" topLeftCell="F4" zoomScaleNormal="100" zoomScaleSheetLayoutView="100" workbookViewId="0">
      <selection activeCell="AL8" sqref="AL8"/>
    </sheetView>
  </sheetViews>
  <sheetFormatPr defaultRowHeight="12.75" x14ac:dyDescent="0.2"/>
  <cols>
    <col min="1" max="1" width="6.42578125" bestFit="1" customWidth="1"/>
    <col min="2" max="2" width="23.42578125" customWidth="1"/>
    <col min="3" max="3" width="1.28515625" customWidth="1"/>
    <col min="4" max="4" width="7.5703125" bestFit="1" customWidth="1"/>
    <col min="5" max="5" width="1.28515625" customWidth="1"/>
    <col min="6" max="6" width="11.85546875" bestFit="1" customWidth="1"/>
    <col min="7" max="7" width="1.28515625" customWidth="1"/>
    <col min="8" max="8" width="12.85546875" customWidth="1"/>
    <col min="9" max="9" width="1.28515625" customWidth="1"/>
    <col min="10" max="10" width="12.85546875" bestFit="1" customWidth="1"/>
    <col min="11" max="11" width="1.28515625" customWidth="1"/>
    <col min="12" max="12" width="8.42578125" bestFit="1" customWidth="1"/>
    <col min="13" max="13" width="1.28515625" customWidth="1"/>
    <col min="14" max="14" width="8.42578125" bestFit="1" customWidth="1"/>
    <col min="15" max="15" width="1.28515625" customWidth="1"/>
    <col min="16" max="16" width="12.42578125" bestFit="1" customWidth="1"/>
    <col min="17" max="17" width="1.28515625" customWidth="1"/>
    <col min="18" max="18" width="20.140625" bestFit="1" customWidth="1"/>
    <col min="19" max="19" width="1.28515625" customWidth="1"/>
    <col min="20" max="20" width="20.42578125" bestFit="1" customWidth="1"/>
    <col min="21" max="21" width="1.28515625" customWidth="1"/>
    <col min="22" max="22" width="9.7109375" bestFit="1" customWidth="1"/>
    <col min="23" max="23" width="1.28515625" customWidth="1"/>
    <col min="24" max="24" width="17.7109375" bestFit="1" customWidth="1"/>
    <col min="25" max="25" width="1.28515625" customWidth="1"/>
    <col min="26" max="26" width="10.42578125" bestFit="1" customWidth="1"/>
    <col min="27" max="27" width="1.28515625" customWidth="1"/>
    <col min="28" max="28" width="17.7109375" bestFit="1" customWidth="1"/>
    <col min="29" max="29" width="1.28515625" customWidth="1"/>
    <col min="30" max="30" width="12.42578125" bestFit="1" customWidth="1"/>
    <col min="31" max="31" width="1.28515625" customWidth="1"/>
    <col min="32" max="32" width="11.85546875" customWidth="1"/>
    <col min="33" max="33" width="1.28515625" customWidth="1"/>
    <col min="34" max="34" width="20.28515625" bestFit="1" customWidth="1"/>
    <col min="35" max="35" width="1.28515625" customWidth="1"/>
    <col min="36" max="36" width="20.140625" bestFit="1" customWidth="1"/>
    <col min="37" max="37" width="1.28515625" customWidth="1"/>
    <col min="38" max="38" width="10.7109375" style="26" customWidth="1"/>
    <col min="39" max="39" width="0.28515625" customWidth="1"/>
    <col min="40" max="40" width="5.5703125" bestFit="1" customWidth="1"/>
  </cols>
  <sheetData>
    <row r="1" spans="1:40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</row>
    <row r="2" spans="1:40" ht="21.75" customHeight="1" x14ac:dyDescent="0.2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</row>
    <row r="3" spans="1:40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</row>
    <row r="4" spans="1:40" ht="14.45" customHeight="1" x14ac:dyDescent="0.2"/>
    <row r="5" spans="1:40" ht="14.45" customHeight="1" x14ac:dyDescent="0.2">
      <c r="A5" s="1" t="s">
        <v>85</v>
      </c>
      <c r="B5" s="139" t="s">
        <v>86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</row>
    <row r="6" spans="1:40" ht="14.45" customHeight="1" x14ac:dyDescent="0.2">
      <c r="A6" s="140" t="s">
        <v>87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 t="s">
        <v>7</v>
      </c>
      <c r="Q6" s="140"/>
      <c r="R6" s="140"/>
      <c r="S6" s="140"/>
      <c r="T6" s="140"/>
      <c r="V6" s="140" t="s">
        <v>8</v>
      </c>
      <c r="W6" s="140"/>
      <c r="X6" s="140"/>
      <c r="Y6" s="140"/>
      <c r="Z6" s="140"/>
      <c r="AA6" s="140"/>
      <c r="AB6" s="140"/>
      <c r="AD6" s="140" t="s">
        <v>9</v>
      </c>
      <c r="AE6" s="140"/>
      <c r="AF6" s="140"/>
      <c r="AG6" s="140"/>
      <c r="AH6" s="140"/>
      <c r="AI6" s="140"/>
      <c r="AJ6" s="140"/>
      <c r="AK6" s="140"/>
      <c r="AL6" s="140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41" t="s">
        <v>10</v>
      </c>
      <c r="W7" s="141"/>
      <c r="X7" s="141"/>
      <c r="Y7" s="3"/>
      <c r="Z7" s="141" t="s">
        <v>11</v>
      </c>
      <c r="AA7" s="141"/>
      <c r="AB7" s="141"/>
      <c r="AD7" s="3"/>
      <c r="AE7" s="3"/>
      <c r="AF7" s="3"/>
      <c r="AG7" s="3"/>
      <c r="AH7" s="3"/>
      <c r="AI7" s="3"/>
      <c r="AJ7" s="3"/>
      <c r="AK7" s="3"/>
      <c r="AL7" s="21"/>
    </row>
    <row r="8" spans="1:40" ht="63" x14ac:dyDescent="0.2">
      <c r="A8" s="140" t="s">
        <v>88</v>
      </c>
      <c r="B8" s="140"/>
      <c r="D8" s="63" t="s">
        <v>89</v>
      </c>
      <c r="F8" s="63" t="s">
        <v>90</v>
      </c>
      <c r="H8" s="63" t="s">
        <v>91</v>
      </c>
      <c r="J8" s="2" t="s">
        <v>92</v>
      </c>
      <c r="L8" s="63" t="s">
        <v>93</v>
      </c>
      <c r="N8" s="63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63" t="s">
        <v>17</v>
      </c>
      <c r="AH8" s="2" t="s">
        <v>14</v>
      </c>
      <c r="AJ8" s="2" t="s">
        <v>15</v>
      </c>
      <c r="AL8" s="63" t="s">
        <v>18</v>
      </c>
    </row>
    <row r="9" spans="1:40" ht="21.75" customHeight="1" x14ac:dyDescent="0.2">
      <c r="A9" s="143" t="s">
        <v>94</v>
      </c>
      <c r="B9" s="143"/>
      <c r="D9" s="5" t="s">
        <v>95</v>
      </c>
      <c r="F9" s="5" t="s">
        <v>95</v>
      </c>
      <c r="H9" s="5" t="s">
        <v>96</v>
      </c>
      <c r="J9" s="5" t="s">
        <v>97</v>
      </c>
      <c r="L9" s="6">
        <v>19</v>
      </c>
      <c r="N9" s="6">
        <v>19</v>
      </c>
      <c r="P9" s="70">
        <v>5420000</v>
      </c>
      <c r="Q9" s="44"/>
      <c r="R9" s="70">
        <v>5420208146103</v>
      </c>
      <c r="S9" s="44"/>
      <c r="T9" s="70">
        <v>5177602886766</v>
      </c>
      <c r="U9" s="44"/>
      <c r="V9" s="70">
        <v>935000</v>
      </c>
      <c r="W9" s="44"/>
      <c r="X9" s="70">
        <v>935095343750</v>
      </c>
      <c r="Y9" s="44"/>
      <c r="Z9" s="70">
        <v>0</v>
      </c>
      <c r="AA9" s="44"/>
      <c r="AB9" s="70">
        <v>0</v>
      </c>
      <c r="AC9" s="44"/>
      <c r="AD9" s="70">
        <v>6355000</v>
      </c>
      <c r="AE9" s="44"/>
      <c r="AF9" s="70">
        <v>904090</v>
      </c>
      <c r="AG9" s="44"/>
      <c r="AH9" s="70">
        <v>6355303489853</v>
      </c>
      <c r="AI9" s="44"/>
      <c r="AJ9" s="70">
        <v>5742367838752</v>
      </c>
      <c r="AL9" s="22">
        <v>12.87</v>
      </c>
      <c r="AN9" s="71">
        <f>AD9-(P9+V9+Z9)</f>
        <v>0</v>
      </c>
    </row>
    <row r="10" spans="1:40" ht="21.75" customHeight="1" x14ac:dyDescent="0.2">
      <c r="A10" s="136" t="s">
        <v>98</v>
      </c>
      <c r="B10" s="136"/>
      <c r="D10" s="7" t="s">
        <v>95</v>
      </c>
      <c r="F10" s="7" t="s">
        <v>95</v>
      </c>
      <c r="H10" s="7" t="s">
        <v>99</v>
      </c>
      <c r="J10" s="7" t="s">
        <v>100</v>
      </c>
      <c r="L10" s="8">
        <v>0</v>
      </c>
      <c r="N10" s="8">
        <v>0</v>
      </c>
      <c r="P10" s="71">
        <v>534464</v>
      </c>
      <c r="Q10" s="44"/>
      <c r="R10" s="71">
        <v>304661652832</v>
      </c>
      <c r="S10" s="44"/>
      <c r="T10" s="71">
        <v>438283920822</v>
      </c>
      <c r="U10" s="44"/>
      <c r="V10" s="71">
        <v>0</v>
      </c>
      <c r="W10" s="44"/>
      <c r="X10" s="71">
        <v>0</v>
      </c>
      <c r="Y10" s="44"/>
      <c r="Z10" s="71">
        <v>0</v>
      </c>
      <c r="AA10" s="44"/>
      <c r="AB10" s="71">
        <v>0</v>
      </c>
      <c r="AC10" s="44"/>
      <c r="AD10" s="71">
        <v>534464</v>
      </c>
      <c r="AE10" s="44"/>
      <c r="AF10" s="71">
        <v>830220</v>
      </c>
      <c r="AG10" s="44"/>
      <c r="AH10" s="71">
        <v>304661652832</v>
      </c>
      <c r="AI10" s="44"/>
      <c r="AJ10" s="71">
        <v>443481427860</v>
      </c>
      <c r="AL10" s="23">
        <v>0.99</v>
      </c>
      <c r="AN10" s="71">
        <f t="shared" ref="AN10:AN25" si="0">AD10-(P10+V10+Z10)</f>
        <v>0</v>
      </c>
    </row>
    <row r="11" spans="1:40" ht="21.75" customHeight="1" x14ac:dyDescent="0.2">
      <c r="A11" s="136" t="s">
        <v>101</v>
      </c>
      <c r="B11" s="136"/>
      <c r="D11" s="7" t="s">
        <v>95</v>
      </c>
      <c r="F11" s="7" t="s">
        <v>95</v>
      </c>
      <c r="H11" s="7" t="s">
        <v>102</v>
      </c>
      <c r="J11" s="7" t="s">
        <v>103</v>
      </c>
      <c r="L11" s="8">
        <v>26</v>
      </c>
      <c r="N11" s="8">
        <v>26</v>
      </c>
      <c r="P11" s="71">
        <v>2000000</v>
      </c>
      <c r="Q11" s="44"/>
      <c r="R11" s="71">
        <v>2000000000000</v>
      </c>
      <c r="S11" s="44"/>
      <c r="T11" s="71">
        <v>1998912500000</v>
      </c>
      <c r="U11" s="44"/>
      <c r="V11" s="71">
        <v>0</v>
      </c>
      <c r="W11" s="44"/>
      <c r="X11" s="71">
        <v>0</v>
      </c>
      <c r="Y11" s="44"/>
      <c r="Z11" s="71">
        <v>0</v>
      </c>
      <c r="AA11" s="44"/>
      <c r="AB11" s="71">
        <v>0</v>
      </c>
      <c r="AC11" s="44"/>
      <c r="AD11" s="71">
        <v>2000000</v>
      </c>
      <c r="AE11" s="44"/>
      <c r="AF11" s="71">
        <v>1000000</v>
      </c>
      <c r="AG11" s="44"/>
      <c r="AH11" s="71">
        <v>2000000000000</v>
      </c>
      <c r="AI11" s="44"/>
      <c r="AJ11" s="71">
        <v>1998912500000</v>
      </c>
      <c r="AL11" s="23">
        <v>4.4800000000000004</v>
      </c>
      <c r="AN11" s="71">
        <f t="shared" si="0"/>
        <v>0</v>
      </c>
    </row>
    <row r="12" spans="1:40" ht="21.75" customHeight="1" x14ac:dyDescent="0.2">
      <c r="A12" s="136" t="s">
        <v>104</v>
      </c>
      <c r="B12" s="136"/>
      <c r="D12" s="7" t="s">
        <v>95</v>
      </c>
      <c r="F12" s="7" t="s">
        <v>95</v>
      </c>
      <c r="H12" s="7" t="s">
        <v>105</v>
      </c>
      <c r="J12" s="7" t="s">
        <v>106</v>
      </c>
      <c r="L12" s="8">
        <v>23</v>
      </c>
      <c r="N12" s="8">
        <v>23</v>
      </c>
      <c r="P12" s="71">
        <v>1000000</v>
      </c>
      <c r="Q12" s="44"/>
      <c r="R12" s="71">
        <v>1000000000000</v>
      </c>
      <c r="S12" s="44"/>
      <c r="T12" s="71">
        <v>999456250000</v>
      </c>
      <c r="U12" s="44"/>
      <c r="V12" s="71">
        <v>0</v>
      </c>
      <c r="W12" s="44"/>
      <c r="X12" s="71">
        <v>0</v>
      </c>
      <c r="Y12" s="44"/>
      <c r="Z12" s="71">
        <v>0</v>
      </c>
      <c r="AA12" s="44"/>
      <c r="AB12" s="71">
        <v>0</v>
      </c>
      <c r="AC12" s="44"/>
      <c r="AD12" s="71">
        <v>1000000</v>
      </c>
      <c r="AE12" s="44"/>
      <c r="AF12" s="71">
        <v>1000000</v>
      </c>
      <c r="AG12" s="44"/>
      <c r="AH12" s="71">
        <v>1000000000000</v>
      </c>
      <c r="AI12" s="44"/>
      <c r="AJ12" s="71">
        <v>999456250000</v>
      </c>
      <c r="AL12" s="23">
        <v>2.2400000000000002</v>
      </c>
      <c r="AN12" s="71">
        <f t="shared" si="0"/>
        <v>0</v>
      </c>
    </row>
    <row r="13" spans="1:40" ht="21.75" customHeight="1" x14ac:dyDescent="0.2">
      <c r="A13" s="136" t="s">
        <v>107</v>
      </c>
      <c r="B13" s="136"/>
      <c r="D13" s="7" t="s">
        <v>95</v>
      </c>
      <c r="F13" s="7" t="s">
        <v>95</v>
      </c>
      <c r="H13" s="7" t="s">
        <v>108</v>
      </c>
      <c r="J13" s="7" t="s">
        <v>109</v>
      </c>
      <c r="L13" s="8">
        <v>23</v>
      </c>
      <c r="N13" s="8">
        <v>23</v>
      </c>
      <c r="P13" s="71">
        <v>2000000</v>
      </c>
      <c r="Q13" s="44"/>
      <c r="R13" s="71">
        <v>2000000000000</v>
      </c>
      <c r="S13" s="44"/>
      <c r="T13" s="71">
        <v>1998912500000</v>
      </c>
      <c r="U13" s="44"/>
      <c r="V13" s="71">
        <v>0</v>
      </c>
      <c r="W13" s="44"/>
      <c r="X13" s="71">
        <v>0</v>
      </c>
      <c r="Y13" s="44"/>
      <c r="Z13" s="71">
        <v>0</v>
      </c>
      <c r="AA13" s="44"/>
      <c r="AB13" s="71">
        <v>0</v>
      </c>
      <c r="AC13" s="44"/>
      <c r="AD13" s="71">
        <v>2000000</v>
      </c>
      <c r="AE13" s="44"/>
      <c r="AF13" s="71">
        <v>1000000</v>
      </c>
      <c r="AG13" s="44"/>
      <c r="AH13" s="71">
        <v>2000000000000</v>
      </c>
      <c r="AI13" s="44"/>
      <c r="AJ13" s="71">
        <v>1998912500000</v>
      </c>
      <c r="AL13" s="23">
        <v>4.4800000000000004</v>
      </c>
      <c r="AN13" s="71">
        <f t="shared" si="0"/>
        <v>0</v>
      </c>
    </row>
    <row r="14" spans="1:40" ht="21.75" customHeight="1" x14ac:dyDescent="0.2">
      <c r="A14" s="136" t="s">
        <v>110</v>
      </c>
      <c r="B14" s="136"/>
      <c r="D14" s="7" t="s">
        <v>95</v>
      </c>
      <c r="F14" s="7" t="s">
        <v>95</v>
      </c>
      <c r="H14" s="7" t="s">
        <v>111</v>
      </c>
      <c r="J14" s="7" t="s">
        <v>112</v>
      </c>
      <c r="L14" s="8">
        <v>23</v>
      </c>
      <c r="N14" s="8">
        <v>23</v>
      </c>
      <c r="P14" s="71">
        <v>480000</v>
      </c>
      <c r="Q14" s="44"/>
      <c r="R14" s="71">
        <v>480015238095</v>
      </c>
      <c r="S14" s="44"/>
      <c r="T14" s="71">
        <v>479739000000</v>
      </c>
      <c r="U14" s="44"/>
      <c r="V14" s="71">
        <v>0</v>
      </c>
      <c r="W14" s="44"/>
      <c r="X14" s="71">
        <v>0</v>
      </c>
      <c r="Y14" s="44"/>
      <c r="Z14" s="71">
        <v>0</v>
      </c>
      <c r="AA14" s="44"/>
      <c r="AB14" s="71">
        <v>0</v>
      </c>
      <c r="AC14" s="44"/>
      <c r="AD14" s="71">
        <v>480000</v>
      </c>
      <c r="AE14" s="44"/>
      <c r="AF14" s="71">
        <v>1000000</v>
      </c>
      <c r="AG14" s="44"/>
      <c r="AH14" s="71">
        <v>480015238095</v>
      </c>
      <c r="AI14" s="44"/>
      <c r="AJ14" s="71">
        <v>479739000000</v>
      </c>
      <c r="AL14" s="23">
        <v>1.07</v>
      </c>
      <c r="AN14" s="71">
        <f t="shared" si="0"/>
        <v>0</v>
      </c>
    </row>
    <row r="15" spans="1:40" ht="21.75" customHeight="1" x14ac:dyDescent="0.2">
      <c r="A15" s="136" t="s">
        <v>113</v>
      </c>
      <c r="B15" s="136"/>
      <c r="D15" s="7" t="s">
        <v>95</v>
      </c>
      <c r="F15" s="7" t="s">
        <v>95</v>
      </c>
      <c r="H15" s="7" t="s">
        <v>114</v>
      </c>
      <c r="J15" s="7" t="s">
        <v>115</v>
      </c>
      <c r="L15" s="8">
        <v>23</v>
      </c>
      <c r="N15" s="8">
        <v>23</v>
      </c>
      <c r="P15" s="71">
        <v>1000000</v>
      </c>
      <c r="Q15" s="44"/>
      <c r="R15" s="71">
        <v>1000020000000</v>
      </c>
      <c r="S15" s="44"/>
      <c r="T15" s="71">
        <v>999456250000</v>
      </c>
      <c r="U15" s="44"/>
      <c r="V15" s="71">
        <v>0</v>
      </c>
      <c r="W15" s="44"/>
      <c r="X15" s="71">
        <v>0</v>
      </c>
      <c r="Y15" s="44"/>
      <c r="Z15" s="71">
        <v>0</v>
      </c>
      <c r="AA15" s="44"/>
      <c r="AB15" s="71">
        <v>0</v>
      </c>
      <c r="AC15" s="44"/>
      <c r="AD15" s="71">
        <v>1000000</v>
      </c>
      <c r="AE15" s="44"/>
      <c r="AF15" s="71">
        <v>1000000</v>
      </c>
      <c r="AG15" s="44"/>
      <c r="AH15" s="71">
        <v>1000020000000</v>
      </c>
      <c r="AI15" s="44"/>
      <c r="AJ15" s="71">
        <v>999456250000</v>
      </c>
      <c r="AL15" s="23">
        <v>2.2400000000000002</v>
      </c>
      <c r="AN15" s="71">
        <f t="shared" si="0"/>
        <v>0</v>
      </c>
    </row>
    <row r="16" spans="1:40" ht="21.75" customHeight="1" x14ac:dyDescent="0.2">
      <c r="A16" s="136" t="s">
        <v>116</v>
      </c>
      <c r="B16" s="136"/>
      <c r="D16" s="7" t="s">
        <v>95</v>
      </c>
      <c r="F16" s="7" t="s">
        <v>95</v>
      </c>
      <c r="H16" s="7" t="s">
        <v>117</v>
      </c>
      <c r="J16" s="7" t="s">
        <v>118</v>
      </c>
      <c r="L16" s="8">
        <v>18</v>
      </c>
      <c r="N16" s="8">
        <v>18</v>
      </c>
      <c r="P16" s="71">
        <v>800000</v>
      </c>
      <c r="Q16" s="44"/>
      <c r="R16" s="71">
        <v>800020000000</v>
      </c>
      <c r="S16" s="44"/>
      <c r="T16" s="71">
        <v>799565000000</v>
      </c>
      <c r="U16" s="44"/>
      <c r="V16" s="71">
        <v>0</v>
      </c>
      <c r="W16" s="44"/>
      <c r="X16" s="71">
        <v>0</v>
      </c>
      <c r="Y16" s="44"/>
      <c r="Z16" s="71">
        <v>0</v>
      </c>
      <c r="AA16" s="44"/>
      <c r="AB16" s="71">
        <v>0</v>
      </c>
      <c r="AC16" s="44"/>
      <c r="AD16" s="71">
        <v>800000</v>
      </c>
      <c r="AE16" s="44"/>
      <c r="AF16" s="71">
        <v>1000000</v>
      </c>
      <c r="AG16" s="44"/>
      <c r="AH16" s="71">
        <v>800020000000</v>
      </c>
      <c r="AI16" s="44"/>
      <c r="AJ16" s="71">
        <v>799565000000</v>
      </c>
      <c r="AL16" s="23">
        <v>1.79</v>
      </c>
      <c r="AN16" s="71">
        <f t="shared" si="0"/>
        <v>0</v>
      </c>
    </row>
    <row r="17" spans="1:40" ht="21.75" customHeight="1" x14ac:dyDescent="0.2">
      <c r="A17" s="136" t="s">
        <v>119</v>
      </c>
      <c r="B17" s="136"/>
      <c r="D17" s="7" t="s">
        <v>95</v>
      </c>
      <c r="F17" s="7" t="s">
        <v>95</v>
      </c>
      <c r="H17" s="7" t="s">
        <v>120</v>
      </c>
      <c r="J17" s="7" t="s">
        <v>121</v>
      </c>
      <c r="L17" s="8">
        <v>23</v>
      </c>
      <c r="N17" s="8">
        <v>23</v>
      </c>
      <c r="P17" s="71">
        <v>355000</v>
      </c>
      <c r="Q17" s="44"/>
      <c r="R17" s="71">
        <v>329530559443</v>
      </c>
      <c r="S17" s="44"/>
      <c r="T17" s="71">
        <v>350904092093</v>
      </c>
      <c r="U17" s="44"/>
      <c r="V17" s="71">
        <v>0</v>
      </c>
      <c r="W17" s="44"/>
      <c r="X17" s="71">
        <v>0</v>
      </c>
      <c r="Y17" s="44"/>
      <c r="Z17" s="71">
        <v>0</v>
      </c>
      <c r="AA17" s="44"/>
      <c r="AB17" s="71">
        <v>0</v>
      </c>
      <c r="AC17" s="44"/>
      <c r="AD17" s="71">
        <v>355000</v>
      </c>
      <c r="AE17" s="44"/>
      <c r="AF17" s="71">
        <v>991000</v>
      </c>
      <c r="AG17" s="44"/>
      <c r="AH17" s="71">
        <v>329530559443</v>
      </c>
      <c r="AI17" s="44"/>
      <c r="AJ17" s="71">
        <v>351613706031</v>
      </c>
      <c r="AL17" s="23">
        <v>0.79</v>
      </c>
      <c r="AN17" s="71">
        <f t="shared" si="0"/>
        <v>0</v>
      </c>
    </row>
    <row r="18" spans="1:40" ht="21.75" customHeight="1" x14ac:dyDescent="0.2">
      <c r="A18" s="136" t="s">
        <v>122</v>
      </c>
      <c r="B18" s="136"/>
      <c r="D18" s="7" t="s">
        <v>95</v>
      </c>
      <c r="F18" s="7" t="s">
        <v>95</v>
      </c>
      <c r="H18" s="7" t="s">
        <v>123</v>
      </c>
      <c r="J18" s="7" t="s">
        <v>124</v>
      </c>
      <c r="L18" s="8">
        <v>23</v>
      </c>
      <c r="N18" s="8">
        <v>23</v>
      </c>
      <c r="P18" s="71">
        <v>215000</v>
      </c>
      <c r="Q18" s="44"/>
      <c r="R18" s="71">
        <v>199061420083</v>
      </c>
      <c r="S18" s="44"/>
      <c r="T18" s="71">
        <v>213378912093</v>
      </c>
      <c r="U18" s="44"/>
      <c r="V18" s="71">
        <v>0</v>
      </c>
      <c r="W18" s="44"/>
      <c r="X18" s="71">
        <v>0</v>
      </c>
      <c r="Y18" s="44"/>
      <c r="Z18" s="71">
        <v>-215000</v>
      </c>
      <c r="AA18" s="44"/>
      <c r="AB18" s="71">
        <v>215000000000</v>
      </c>
      <c r="AC18" s="44"/>
      <c r="AD18" s="71">
        <v>0</v>
      </c>
      <c r="AE18" s="44"/>
      <c r="AF18" s="71">
        <v>0</v>
      </c>
      <c r="AG18" s="44"/>
      <c r="AH18" s="71">
        <v>0</v>
      </c>
      <c r="AI18" s="44"/>
      <c r="AJ18" s="71">
        <v>0</v>
      </c>
      <c r="AL18" s="23">
        <v>0</v>
      </c>
      <c r="AN18" s="71">
        <f>AD18-(P18+V18+Z18)</f>
        <v>0</v>
      </c>
    </row>
    <row r="19" spans="1:40" ht="21.75" customHeight="1" x14ac:dyDescent="0.2">
      <c r="A19" s="136" t="s">
        <v>125</v>
      </c>
      <c r="B19" s="136"/>
      <c r="D19" s="7" t="s">
        <v>95</v>
      </c>
      <c r="F19" s="7" t="s">
        <v>95</v>
      </c>
      <c r="H19" s="7" t="s">
        <v>126</v>
      </c>
      <c r="J19" s="7" t="s">
        <v>127</v>
      </c>
      <c r="L19" s="8">
        <v>23</v>
      </c>
      <c r="N19" s="8">
        <v>23</v>
      </c>
      <c r="P19" s="71">
        <v>560000</v>
      </c>
      <c r="Q19" s="44"/>
      <c r="R19" s="71">
        <v>497346436432</v>
      </c>
      <c r="S19" s="44"/>
      <c r="T19" s="71">
        <v>534453232950</v>
      </c>
      <c r="U19" s="44"/>
      <c r="V19" s="71">
        <v>0</v>
      </c>
      <c r="W19" s="44"/>
      <c r="X19" s="71">
        <v>0</v>
      </c>
      <c r="Y19" s="44"/>
      <c r="Z19" s="71">
        <v>0</v>
      </c>
      <c r="AA19" s="44"/>
      <c r="AB19" s="71">
        <v>0</v>
      </c>
      <c r="AC19" s="44"/>
      <c r="AD19" s="71">
        <v>560000</v>
      </c>
      <c r="AE19" s="44"/>
      <c r="AF19" s="71">
        <v>1000000</v>
      </c>
      <c r="AG19" s="44"/>
      <c r="AH19" s="71">
        <v>497346436432</v>
      </c>
      <c r="AI19" s="44"/>
      <c r="AJ19" s="71">
        <v>559695500000</v>
      </c>
      <c r="AL19" s="23">
        <v>1.25</v>
      </c>
      <c r="AN19" s="71">
        <f t="shared" si="0"/>
        <v>0</v>
      </c>
    </row>
    <row r="20" spans="1:40" ht="21.75" customHeight="1" x14ac:dyDescent="0.2">
      <c r="A20" s="136" t="s">
        <v>128</v>
      </c>
      <c r="B20" s="136"/>
      <c r="D20" s="7" t="s">
        <v>95</v>
      </c>
      <c r="F20" s="7" t="s">
        <v>95</v>
      </c>
      <c r="H20" s="7" t="s">
        <v>129</v>
      </c>
      <c r="J20" s="7" t="s">
        <v>130</v>
      </c>
      <c r="L20" s="8">
        <v>23</v>
      </c>
      <c r="N20" s="8">
        <v>23</v>
      </c>
      <c r="P20" s="71">
        <v>209000</v>
      </c>
      <c r="Q20" s="44"/>
      <c r="R20" s="71">
        <v>192041333500</v>
      </c>
      <c r="S20" s="44"/>
      <c r="T20" s="71">
        <v>173613179474</v>
      </c>
      <c r="U20" s="44"/>
      <c r="V20" s="71">
        <v>0</v>
      </c>
      <c r="W20" s="44"/>
      <c r="X20" s="71">
        <v>0</v>
      </c>
      <c r="Y20" s="44"/>
      <c r="Z20" s="71">
        <v>0</v>
      </c>
      <c r="AA20" s="44"/>
      <c r="AB20" s="71">
        <v>0</v>
      </c>
      <c r="AC20" s="44"/>
      <c r="AD20" s="71">
        <v>209000</v>
      </c>
      <c r="AE20" s="44"/>
      <c r="AF20" s="71">
        <v>835459</v>
      </c>
      <c r="AG20" s="44"/>
      <c r="AH20" s="71">
        <v>192041333500</v>
      </c>
      <c r="AI20" s="44"/>
      <c r="AJ20" s="71">
        <v>174515986306</v>
      </c>
      <c r="AL20" s="23">
        <v>0.39</v>
      </c>
      <c r="AN20" s="71">
        <f t="shared" si="0"/>
        <v>0</v>
      </c>
    </row>
    <row r="21" spans="1:40" ht="21.75" customHeight="1" x14ac:dyDescent="0.2">
      <c r="A21" s="136" t="s">
        <v>131</v>
      </c>
      <c r="B21" s="136"/>
      <c r="D21" s="7" t="s">
        <v>95</v>
      </c>
      <c r="F21" s="7" t="s">
        <v>95</v>
      </c>
      <c r="H21" s="7" t="s">
        <v>132</v>
      </c>
      <c r="J21" s="7" t="s">
        <v>133</v>
      </c>
      <c r="L21" s="8">
        <v>23</v>
      </c>
      <c r="N21" s="8">
        <v>23</v>
      </c>
      <c r="P21" s="71">
        <v>1079237</v>
      </c>
      <c r="Q21" s="44"/>
      <c r="R21" s="71">
        <v>995768810420</v>
      </c>
      <c r="S21" s="44"/>
      <c r="T21" s="71">
        <v>887499333212</v>
      </c>
      <c r="U21" s="44"/>
      <c r="V21" s="71">
        <v>0</v>
      </c>
      <c r="W21" s="44"/>
      <c r="X21" s="71">
        <v>0</v>
      </c>
      <c r="Y21" s="44"/>
      <c r="Z21" s="71">
        <v>0</v>
      </c>
      <c r="AA21" s="44"/>
      <c r="AB21" s="71">
        <v>0</v>
      </c>
      <c r="AC21" s="44"/>
      <c r="AD21" s="71">
        <v>1079237</v>
      </c>
      <c r="AE21" s="44"/>
      <c r="AF21" s="71">
        <v>827123</v>
      </c>
      <c r="AG21" s="44"/>
      <c r="AH21" s="71">
        <v>995768810420</v>
      </c>
      <c r="AI21" s="44"/>
      <c r="AJ21" s="71">
        <v>892176360327</v>
      </c>
      <c r="AL21" s="23">
        <v>2</v>
      </c>
      <c r="AN21" s="71">
        <f t="shared" si="0"/>
        <v>0</v>
      </c>
    </row>
    <row r="22" spans="1:40" ht="21.75" customHeight="1" x14ac:dyDescent="0.2">
      <c r="A22" s="136" t="s">
        <v>134</v>
      </c>
      <c r="B22" s="136"/>
      <c r="D22" s="7" t="s">
        <v>95</v>
      </c>
      <c r="F22" s="7" t="s">
        <v>95</v>
      </c>
      <c r="H22" s="7" t="s">
        <v>135</v>
      </c>
      <c r="J22" s="7" t="s">
        <v>136</v>
      </c>
      <c r="L22" s="8">
        <v>23</v>
      </c>
      <c r="N22" s="8">
        <v>23</v>
      </c>
      <c r="P22" s="71">
        <v>2682862</v>
      </c>
      <c r="Q22" s="44"/>
      <c r="R22" s="71">
        <v>2291873749292</v>
      </c>
      <c r="S22" s="44"/>
      <c r="T22" s="71">
        <v>2201043218636</v>
      </c>
      <c r="U22" s="44"/>
      <c r="V22" s="71">
        <v>0</v>
      </c>
      <c r="W22" s="44"/>
      <c r="X22" s="71">
        <v>0</v>
      </c>
      <c r="Y22" s="44"/>
      <c r="Z22" s="71">
        <v>0</v>
      </c>
      <c r="AA22" s="44"/>
      <c r="AB22" s="71">
        <v>0</v>
      </c>
      <c r="AC22" s="44"/>
      <c r="AD22" s="71">
        <v>2682862</v>
      </c>
      <c r="AE22" s="44"/>
      <c r="AF22" s="71">
        <v>825253</v>
      </c>
      <c r="AG22" s="44"/>
      <c r="AH22" s="71">
        <v>2291873749292</v>
      </c>
      <c r="AI22" s="44"/>
      <c r="AJ22" s="71">
        <v>2212836029882</v>
      </c>
      <c r="AL22" s="23">
        <v>4.96</v>
      </c>
      <c r="AN22" s="71">
        <f t="shared" si="0"/>
        <v>0</v>
      </c>
    </row>
    <row r="23" spans="1:40" ht="21.75" customHeight="1" x14ac:dyDescent="0.2">
      <c r="A23" s="136" t="s">
        <v>137</v>
      </c>
      <c r="B23" s="136"/>
      <c r="D23" s="7" t="s">
        <v>95</v>
      </c>
      <c r="F23" s="7" t="s">
        <v>95</v>
      </c>
      <c r="H23" s="7" t="s">
        <v>138</v>
      </c>
      <c r="J23" s="7" t="s">
        <v>139</v>
      </c>
      <c r="L23" s="8">
        <v>23</v>
      </c>
      <c r="N23" s="8">
        <v>23</v>
      </c>
      <c r="P23" s="71">
        <v>1400000</v>
      </c>
      <c r="Q23" s="44"/>
      <c r="R23" s="71">
        <v>1331708000000</v>
      </c>
      <c r="S23" s="44"/>
      <c r="T23" s="71">
        <v>1220420235466</v>
      </c>
      <c r="U23" s="44"/>
      <c r="V23" s="71">
        <v>0</v>
      </c>
      <c r="W23" s="44"/>
      <c r="X23" s="71">
        <v>0</v>
      </c>
      <c r="Y23" s="44"/>
      <c r="Z23" s="71">
        <v>0</v>
      </c>
      <c r="AA23" s="44"/>
      <c r="AB23" s="71">
        <v>0</v>
      </c>
      <c r="AC23" s="44"/>
      <c r="AD23" s="71">
        <v>1400000</v>
      </c>
      <c r="AE23" s="44"/>
      <c r="AF23" s="71">
        <v>878064</v>
      </c>
      <c r="AG23" s="44"/>
      <c r="AH23" s="71">
        <v>1331708000000</v>
      </c>
      <c r="AI23" s="44"/>
      <c r="AJ23" s="71">
        <v>1228621173780</v>
      </c>
      <c r="AL23" s="23">
        <v>2.75</v>
      </c>
      <c r="AN23" s="71">
        <f t="shared" si="0"/>
        <v>0</v>
      </c>
    </row>
    <row r="24" spans="1:40" ht="21.75" customHeight="1" x14ac:dyDescent="0.2">
      <c r="A24" s="136" t="s">
        <v>140</v>
      </c>
      <c r="B24" s="136"/>
      <c r="D24" s="7" t="s">
        <v>95</v>
      </c>
      <c r="F24" s="7" t="s">
        <v>95</v>
      </c>
      <c r="H24" s="7" t="s">
        <v>141</v>
      </c>
      <c r="J24" s="7" t="s">
        <v>142</v>
      </c>
      <c r="L24" s="8">
        <v>23</v>
      </c>
      <c r="N24" s="8">
        <v>23</v>
      </c>
      <c r="P24" s="71">
        <v>2706888</v>
      </c>
      <c r="Q24" s="44"/>
      <c r="R24" s="71">
        <v>2500000550160</v>
      </c>
      <c r="S24" s="44"/>
      <c r="T24" s="71">
        <v>2184190658111</v>
      </c>
      <c r="U24" s="44"/>
      <c r="V24" s="71">
        <v>0</v>
      </c>
      <c r="W24" s="44"/>
      <c r="X24" s="71">
        <v>0</v>
      </c>
      <c r="Y24" s="44"/>
      <c r="Z24" s="71">
        <v>0</v>
      </c>
      <c r="AA24" s="44"/>
      <c r="AB24" s="71">
        <v>0</v>
      </c>
      <c r="AC24" s="44"/>
      <c r="AD24" s="71">
        <v>2706888</v>
      </c>
      <c r="AE24" s="44"/>
      <c r="AF24" s="71">
        <v>811756</v>
      </c>
      <c r="AG24" s="44"/>
      <c r="AH24" s="71">
        <v>2500000550160</v>
      </c>
      <c r="AI24" s="44"/>
      <c r="AJ24" s="71">
        <v>2196137775740</v>
      </c>
      <c r="AL24" s="23">
        <v>4.92</v>
      </c>
      <c r="AN24" s="71">
        <f t="shared" si="0"/>
        <v>0</v>
      </c>
    </row>
    <row r="25" spans="1:40" ht="21.75" customHeight="1" x14ac:dyDescent="0.2">
      <c r="A25" s="137" t="s">
        <v>143</v>
      </c>
      <c r="B25" s="137"/>
      <c r="D25" s="9" t="s">
        <v>95</v>
      </c>
      <c r="F25" s="9" t="s">
        <v>95</v>
      </c>
      <c r="H25" s="9" t="s">
        <v>144</v>
      </c>
      <c r="J25" s="9" t="s">
        <v>145</v>
      </c>
      <c r="L25" s="10">
        <v>23</v>
      </c>
      <c r="N25" s="10">
        <v>23</v>
      </c>
      <c r="P25" s="74">
        <v>2137500</v>
      </c>
      <c r="Q25" s="44"/>
      <c r="R25" s="72">
        <v>2000272500000</v>
      </c>
      <c r="S25" s="44"/>
      <c r="T25" s="72">
        <v>1728461725114</v>
      </c>
      <c r="U25" s="44"/>
      <c r="V25" s="74">
        <v>0</v>
      </c>
      <c r="W25" s="44"/>
      <c r="X25" s="72">
        <v>0</v>
      </c>
      <c r="Y25" s="44"/>
      <c r="Z25" s="74">
        <v>0</v>
      </c>
      <c r="AA25" s="44"/>
      <c r="AB25" s="72">
        <v>0</v>
      </c>
      <c r="AC25" s="44"/>
      <c r="AD25" s="74">
        <v>2137500</v>
      </c>
      <c r="AE25" s="44"/>
      <c r="AF25" s="74">
        <v>813938</v>
      </c>
      <c r="AG25" s="44"/>
      <c r="AH25" s="72">
        <v>2000272500000</v>
      </c>
      <c r="AI25" s="44"/>
      <c r="AJ25" s="72">
        <v>1738846462841</v>
      </c>
      <c r="AL25" s="24">
        <v>3.9</v>
      </c>
      <c r="AN25" s="71">
        <f t="shared" si="0"/>
        <v>0</v>
      </c>
    </row>
    <row r="26" spans="1:40" ht="21.75" customHeight="1" x14ac:dyDescent="0.2">
      <c r="A26" s="135" t="s">
        <v>65</v>
      </c>
      <c r="B26" s="135"/>
      <c r="D26" s="12"/>
      <c r="F26" s="12"/>
      <c r="H26" s="12"/>
      <c r="J26" s="12"/>
      <c r="L26" s="12"/>
      <c r="N26" s="12"/>
      <c r="P26" s="74"/>
      <c r="Q26" s="44"/>
      <c r="R26" s="73">
        <v>23342528396360</v>
      </c>
      <c r="S26" s="44"/>
      <c r="T26" s="73">
        <v>22385892894737</v>
      </c>
      <c r="U26" s="44"/>
      <c r="V26" s="74"/>
      <c r="W26" s="44"/>
      <c r="X26" s="73">
        <v>935095343750</v>
      </c>
      <c r="Y26" s="44"/>
      <c r="Z26" s="74"/>
      <c r="AA26" s="44"/>
      <c r="AB26" s="73">
        <v>215000000000</v>
      </c>
      <c r="AC26" s="44"/>
      <c r="AD26" s="74"/>
      <c r="AE26" s="44"/>
      <c r="AF26" s="74"/>
      <c r="AG26" s="44"/>
      <c r="AH26" s="73">
        <v>24078562320027</v>
      </c>
      <c r="AI26" s="44"/>
      <c r="AJ26" s="73">
        <v>22816333761519</v>
      </c>
      <c r="AL26" s="25">
        <v>51.12</v>
      </c>
    </row>
    <row r="28" spans="1:40" x14ac:dyDescent="0.2">
      <c r="AH28" s="46"/>
    </row>
  </sheetData>
  <mergeCells count="2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view="pageBreakPreview" zoomScaleNormal="100" zoomScaleSheetLayoutView="100" workbookViewId="0">
      <selection activeCell="E8" sqref="E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5" bestFit="1" customWidth="1"/>
    <col min="8" max="8" width="1.28515625" customWidth="1"/>
    <col min="9" max="9" width="13" style="26" customWidth="1"/>
    <col min="10" max="10" width="1.28515625" customWidth="1"/>
    <col min="11" max="11" width="25.42578125" bestFit="1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21.75" customHeight="1" x14ac:dyDescent="0.2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4.45" customHeight="1" x14ac:dyDescent="0.2">
      <c r="A4" s="139" t="s">
        <v>146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3" ht="14.45" customHeight="1" x14ac:dyDescent="0.2">
      <c r="A5" s="139" t="s">
        <v>147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13" ht="14.45" customHeight="1" x14ac:dyDescent="0.2"/>
    <row r="7" spans="1:13" ht="14.45" customHeight="1" x14ac:dyDescent="0.2">
      <c r="C7" s="140" t="s">
        <v>9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1:13" ht="14.45" customHeight="1" x14ac:dyDescent="0.2">
      <c r="A8" s="2" t="s">
        <v>148</v>
      </c>
      <c r="C8" s="4" t="s">
        <v>13</v>
      </c>
      <c r="D8" s="3"/>
      <c r="E8" s="4" t="s">
        <v>149</v>
      </c>
      <c r="F8" s="3"/>
      <c r="G8" s="4" t="s">
        <v>150</v>
      </c>
      <c r="H8" s="3"/>
      <c r="I8" s="4" t="s">
        <v>151</v>
      </c>
      <c r="J8" s="3"/>
      <c r="K8" s="4" t="s">
        <v>152</v>
      </c>
      <c r="L8" s="3"/>
      <c r="M8" s="4" t="s">
        <v>153</v>
      </c>
    </row>
    <row r="9" spans="1:13" ht="21.75" customHeight="1" x14ac:dyDescent="0.2">
      <c r="A9" s="5" t="s">
        <v>94</v>
      </c>
      <c r="C9" s="70">
        <v>6355000</v>
      </c>
      <c r="D9" s="44"/>
      <c r="E9" s="70">
        <v>1000000</v>
      </c>
      <c r="F9" s="44"/>
      <c r="G9" s="70">
        <v>904090</v>
      </c>
      <c r="I9" s="22" t="s">
        <v>154</v>
      </c>
      <c r="K9" s="70">
        <v>5742367838752</v>
      </c>
      <c r="M9" s="5" t="s">
        <v>155</v>
      </c>
    </row>
    <row r="10" spans="1:13" ht="21.75" customHeight="1" x14ac:dyDescent="0.2">
      <c r="A10" s="7" t="s">
        <v>116</v>
      </c>
      <c r="C10" s="71">
        <v>800000</v>
      </c>
      <c r="D10" s="44"/>
      <c r="E10" s="71">
        <v>1000000</v>
      </c>
      <c r="F10" s="44"/>
      <c r="G10" s="71">
        <v>1000000</v>
      </c>
      <c r="I10" s="23" t="s">
        <v>156</v>
      </c>
      <c r="K10" s="71">
        <v>799565000000</v>
      </c>
      <c r="M10" s="7" t="s">
        <v>155</v>
      </c>
    </row>
    <row r="11" spans="1:13" ht="21.75" customHeight="1" x14ac:dyDescent="0.2">
      <c r="A11" s="7" t="s">
        <v>110</v>
      </c>
      <c r="C11" s="71">
        <v>480000</v>
      </c>
      <c r="D11" s="44"/>
      <c r="E11" s="71">
        <v>1000000</v>
      </c>
      <c r="F11" s="44"/>
      <c r="G11" s="71">
        <v>1000000</v>
      </c>
      <c r="I11" s="23" t="s">
        <v>156</v>
      </c>
      <c r="K11" s="71">
        <v>479739000000</v>
      </c>
      <c r="M11" s="7" t="s">
        <v>155</v>
      </c>
    </row>
    <row r="12" spans="1:13" ht="21.75" customHeight="1" x14ac:dyDescent="0.2">
      <c r="A12" s="7" t="s">
        <v>113</v>
      </c>
      <c r="C12" s="71">
        <v>1000000</v>
      </c>
      <c r="D12" s="44"/>
      <c r="E12" s="71">
        <v>1000000</v>
      </c>
      <c r="F12" s="44"/>
      <c r="G12" s="71">
        <v>1000000</v>
      </c>
      <c r="I12" s="23" t="s">
        <v>156</v>
      </c>
      <c r="K12" s="71">
        <v>999456250000</v>
      </c>
      <c r="M12" s="7" t="s">
        <v>155</v>
      </c>
    </row>
    <row r="13" spans="1:13" ht="21.75" customHeight="1" x14ac:dyDescent="0.2">
      <c r="A13" s="7" t="s">
        <v>128</v>
      </c>
      <c r="C13" s="71">
        <v>209000</v>
      </c>
      <c r="D13" s="44"/>
      <c r="E13" s="71">
        <v>866880</v>
      </c>
      <c r="F13" s="44"/>
      <c r="G13" s="71">
        <v>835459</v>
      </c>
      <c r="I13" s="23" t="s">
        <v>157</v>
      </c>
      <c r="K13" s="71">
        <v>174515986306</v>
      </c>
      <c r="M13" s="7" t="s">
        <v>155</v>
      </c>
    </row>
    <row r="14" spans="1:13" ht="21.75" customHeight="1" x14ac:dyDescent="0.2">
      <c r="A14" s="7" t="s">
        <v>131</v>
      </c>
      <c r="C14" s="71">
        <v>1079237</v>
      </c>
      <c r="D14" s="44"/>
      <c r="E14" s="71">
        <v>810890</v>
      </c>
      <c r="F14" s="44"/>
      <c r="G14" s="71">
        <v>827123</v>
      </c>
      <c r="I14" s="23" t="s">
        <v>158</v>
      </c>
      <c r="K14" s="71">
        <v>892176360327</v>
      </c>
      <c r="M14" s="7" t="s">
        <v>155</v>
      </c>
    </row>
    <row r="15" spans="1:13" ht="21.75" customHeight="1" x14ac:dyDescent="0.2">
      <c r="A15" s="7" t="s">
        <v>134</v>
      </c>
      <c r="C15" s="71">
        <v>2682862</v>
      </c>
      <c r="D15" s="44"/>
      <c r="E15" s="71">
        <v>795300</v>
      </c>
      <c r="F15" s="44"/>
      <c r="G15" s="71">
        <v>825253</v>
      </c>
      <c r="I15" s="23" t="s">
        <v>159</v>
      </c>
      <c r="K15" s="71">
        <v>2212836029882</v>
      </c>
      <c r="M15" s="7" t="s">
        <v>155</v>
      </c>
    </row>
    <row r="16" spans="1:13" ht="21.75" customHeight="1" x14ac:dyDescent="0.2">
      <c r="A16" s="7" t="s">
        <v>137</v>
      </c>
      <c r="C16" s="71">
        <v>1400000</v>
      </c>
      <c r="D16" s="44"/>
      <c r="E16" s="71">
        <v>854990</v>
      </c>
      <c r="F16" s="44"/>
      <c r="G16" s="71">
        <v>878064</v>
      </c>
      <c r="I16" s="23" t="s">
        <v>160</v>
      </c>
      <c r="K16" s="71">
        <v>1228621173780</v>
      </c>
      <c r="M16" s="7" t="s">
        <v>155</v>
      </c>
    </row>
    <row r="17" spans="1:13" ht="21.75" customHeight="1" x14ac:dyDescent="0.2">
      <c r="A17" s="7" t="s">
        <v>140</v>
      </c>
      <c r="C17" s="71">
        <v>2706888</v>
      </c>
      <c r="D17" s="44"/>
      <c r="E17" s="71">
        <v>789680</v>
      </c>
      <c r="F17" s="44"/>
      <c r="G17" s="71">
        <v>811756</v>
      </c>
      <c r="I17" s="23" t="s">
        <v>161</v>
      </c>
      <c r="K17" s="71">
        <v>2196137775740</v>
      </c>
      <c r="M17" s="7" t="s">
        <v>155</v>
      </c>
    </row>
    <row r="18" spans="1:13" ht="21.75" customHeight="1" x14ac:dyDescent="0.2">
      <c r="A18" s="7" t="s">
        <v>101</v>
      </c>
      <c r="C18" s="71">
        <v>2000000</v>
      </c>
      <c r="D18" s="44"/>
      <c r="E18" s="71">
        <v>1000000</v>
      </c>
      <c r="F18" s="44"/>
      <c r="G18" s="71">
        <v>1000000</v>
      </c>
      <c r="I18" s="23" t="s">
        <v>156</v>
      </c>
      <c r="K18" s="71">
        <v>1998912500000</v>
      </c>
      <c r="M18" s="7" t="s">
        <v>155</v>
      </c>
    </row>
    <row r="19" spans="1:13" ht="21.75" customHeight="1" x14ac:dyDescent="0.2">
      <c r="A19" s="7" t="s">
        <v>143</v>
      </c>
      <c r="C19" s="71">
        <v>2137500</v>
      </c>
      <c r="D19" s="44"/>
      <c r="E19" s="71">
        <v>822960</v>
      </c>
      <c r="F19" s="44"/>
      <c r="G19" s="71">
        <v>813938</v>
      </c>
      <c r="I19" s="23" t="s">
        <v>162</v>
      </c>
      <c r="K19" s="71">
        <v>1738846462841</v>
      </c>
      <c r="M19" s="7" t="s">
        <v>155</v>
      </c>
    </row>
    <row r="20" spans="1:13" ht="21.75" customHeight="1" x14ac:dyDescent="0.2">
      <c r="A20" s="7" t="s">
        <v>107</v>
      </c>
      <c r="C20" s="71">
        <v>2000000</v>
      </c>
      <c r="D20" s="44"/>
      <c r="E20" s="71">
        <v>1000000</v>
      </c>
      <c r="F20" s="44"/>
      <c r="G20" s="71">
        <v>1000000</v>
      </c>
      <c r="I20" s="23" t="s">
        <v>156</v>
      </c>
      <c r="K20" s="71">
        <v>1998912500000</v>
      </c>
      <c r="M20" s="7" t="s">
        <v>155</v>
      </c>
    </row>
    <row r="21" spans="1:13" ht="21.75" customHeight="1" x14ac:dyDescent="0.2">
      <c r="A21" s="9" t="s">
        <v>104</v>
      </c>
      <c r="C21" s="74">
        <v>1000000</v>
      </c>
      <c r="D21" s="44"/>
      <c r="E21" s="74">
        <v>1000000</v>
      </c>
      <c r="F21" s="44"/>
      <c r="G21" s="74">
        <v>1000000</v>
      </c>
      <c r="I21" s="75" t="s">
        <v>156</v>
      </c>
      <c r="K21" s="72">
        <v>999456250000</v>
      </c>
      <c r="M21" s="9" t="s">
        <v>155</v>
      </c>
    </row>
    <row r="22" spans="1:13" ht="21.75" customHeight="1" x14ac:dyDescent="0.2">
      <c r="A22" s="11" t="s">
        <v>65</v>
      </c>
      <c r="C22" s="67"/>
      <c r="D22" s="76"/>
      <c r="E22" s="67"/>
      <c r="F22" s="76"/>
      <c r="G22" s="67"/>
      <c r="H22" s="76"/>
      <c r="I22" s="77"/>
      <c r="K22" s="73">
        <v>21461543127628</v>
      </c>
      <c r="M22" s="1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view="pageBreakPreview" zoomScaleNormal="100" zoomScaleSheetLayoutView="100" workbookViewId="0">
      <selection activeCell="H25" sqref="H2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42578125" bestFit="1" customWidth="1"/>
    <col min="5" max="5" width="1.28515625" customWidth="1"/>
    <col min="6" max="6" width="22.140625" bestFit="1" customWidth="1"/>
    <col min="7" max="7" width="1.28515625" customWidth="1"/>
    <col min="8" max="8" width="22.140625" bestFit="1" customWidth="1"/>
    <col min="9" max="9" width="1.28515625" customWidth="1"/>
    <col min="10" max="10" width="23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21.75" customHeight="1" x14ac:dyDescent="0.2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14.45" customHeight="1" x14ac:dyDescent="0.2"/>
    <row r="5" spans="1:12" ht="14.45" customHeight="1" x14ac:dyDescent="0.2">
      <c r="A5" s="1" t="s">
        <v>163</v>
      </c>
      <c r="B5" s="139" t="s">
        <v>164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1:12" ht="14.45" customHeight="1" x14ac:dyDescent="0.2">
      <c r="D6" s="2" t="s">
        <v>7</v>
      </c>
      <c r="F6" s="140" t="s">
        <v>8</v>
      </c>
      <c r="G6" s="140"/>
      <c r="H6" s="140"/>
      <c r="J6" s="144" t="s">
        <v>9</v>
      </c>
      <c r="K6" s="144"/>
      <c r="L6" s="144"/>
    </row>
    <row r="7" spans="1:12" ht="14.45" customHeight="1" x14ac:dyDescent="0.2">
      <c r="D7" s="3"/>
      <c r="F7" s="3"/>
      <c r="G7" s="3"/>
      <c r="H7" s="3"/>
      <c r="J7" s="76"/>
    </row>
    <row r="8" spans="1:12" ht="14.45" customHeight="1" x14ac:dyDescent="0.2">
      <c r="A8" s="140" t="s">
        <v>165</v>
      </c>
      <c r="B8" s="140"/>
      <c r="D8" s="2" t="s">
        <v>166</v>
      </c>
      <c r="F8" s="2" t="s">
        <v>167</v>
      </c>
      <c r="H8" s="2" t="s">
        <v>168</v>
      </c>
      <c r="J8" s="2" t="s">
        <v>166</v>
      </c>
      <c r="L8" s="2" t="s">
        <v>18</v>
      </c>
    </row>
    <row r="9" spans="1:12" ht="21.75" customHeight="1" x14ac:dyDescent="0.2">
      <c r="A9" s="143" t="s">
        <v>267</v>
      </c>
      <c r="B9" s="143"/>
      <c r="D9" s="70">
        <v>1927000</v>
      </c>
      <c r="E9" s="44"/>
      <c r="F9" s="70">
        <v>0</v>
      </c>
      <c r="G9" s="44"/>
      <c r="H9" s="70">
        <v>0</v>
      </c>
      <c r="I9" s="44"/>
      <c r="J9" s="70">
        <v>1927000</v>
      </c>
      <c r="L9" s="47">
        <v>0</v>
      </c>
    </row>
    <row r="10" spans="1:12" ht="21.75" customHeight="1" x14ac:dyDescent="0.2">
      <c r="A10" s="136" t="s">
        <v>262</v>
      </c>
      <c r="B10" s="136"/>
      <c r="D10" s="71">
        <v>3651580172458</v>
      </c>
      <c r="E10" s="44"/>
      <c r="F10" s="71">
        <v>714944006824</v>
      </c>
      <c r="G10" s="44"/>
      <c r="H10" s="71">
        <v>750401850000</v>
      </c>
      <c r="I10" s="44"/>
      <c r="J10" s="71">
        <v>3616122329282</v>
      </c>
      <c r="L10" s="48">
        <v>8.1000000000000016E-2</v>
      </c>
    </row>
    <row r="11" spans="1:12" ht="21.75" customHeight="1" x14ac:dyDescent="0.2">
      <c r="A11" s="136" t="s">
        <v>263</v>
      </c>
      <c r="B11" s="136"/>
      <c r="D11" s="71">
        <v>6735809660410</v>
      </c>
      <c r="E11" s="44"/>
      <c r="F11" s="71">
        <v>1165031837298</v>
      </c>
      <c r="G11" s="44"/>
      <c r="H11" s="71">
        <v>2112304392000</v>
      </c>
      <c r="I11" s="44"/>
      <c r="J11" s="71">
        <v>5788537105708</v>
      </c>
      <c r="L11" s="48">
        <v>0.12970000000000001</v>
      </c>
    </row>
    <row r="12" spans="1:12" ht="21.75" customHeight="1" x14ac:dyDescent="0.2">
      <c r="A12" s="136" t="s">
        <v>265</v>
      </c>
      <c r="B12" s="136"/>
      <c r="D12" s="71">
        <v>540102071</v>
      </c>
      <c r="E12" s="44"/>
      <c r="F12" s="71">
        <v>656002293584</v>
      </c>
      <c r="G12" s="44"/>
      <c r="H12" s="71">
        <v>328000000000</v>
      </c>
      <c r="I12" s="44"/>
      <c r="J12" s="71">
        <v>328542395655</v>
      </c>
      <c r="L12" s="48">
        <v>7.3000000000000001E-3</v>
      </c>
    </row>
    <row r="13" spans="1:12" ht="21.75" customHeight="1" x14ac:dyDescent="0.2">
      <c r="A13" s="136" t="s">
        <v>264</v>
      </c>
      <c r="B13" s="136"/>
      <c r="D13" s="71">
        <v>5912191525700</v>
      </c>
      <c r="E13" s="44"/>
      <c r="F13" s="71">
        <v>1488559390386</v>
      </c>
      <c r="G13" s="44"/>
      <c r="H13" s="71">
        <v>775110500000</v>
      </c>
      <c r="I13" s="44"/>
      <c r="J13" s="71">
        <v>6625640416086</v>
      </c>
      <c r="L13" s="48">
        <v>0.14860000000000001</v>
      </c>
    </row>
    <row r="14" spans="1:12" ht="21.75" customHeight="1" x14ac:dyDescent="0.2">
      <c r="A14" s="136" t="s">
        <v>266</v>
      </c>
      <c r="B14" s="136"/>
      <c r="D14" s="71">
        <v>1000998487500</v>
      </c>
      <c r="E14" s="44"/>
      <c r="F14" s="71">
        <v>28876712916</v>
      </c>
      <c r="G14" s="44"/>
      <c r="H14" s="71">
        <v>29800375000</v>
      </c>
      <c r="I14" s="44"/>
      <c r="J14" s="71">
        <v>1000074825416</v>
      </c>
      <c r="L14" s="48">
        <v>2.24E-2</v>
      </c>
    </row>
    <row r="15" spans="1:12" ht="21.75" customHeight="1" x14ac:dyDescent="0.2">
      <c r="A15" s="136" t="s">
        <v>170</v>
      </c>
      <c r="B15" s="136"/>
      <c r="D15" s="71">
        <v>15955056</v>
      </c>
      <c r="E15" s="44"/>
      <c r="F15" s="71">
        <v>67468</v>
      </c>
      <c r="G15" s="44"/>
      <c r="H15" s="71">
        <v>0</v>
      </c>
      <c r="I15" s="44"/>
      <c r="J15" s="71">
        <v>16022524</v>
      </c>
      <c r="L15" s="48">
        <v>0</v>
      </c>
    </row>
    <row r="16" spans="1:12" ht="21.75" customHeight="1" x14ac:dyDescent="0.2">
      <c r="A16" s="136" t="s">
        <v>171</v>
      </c>
      <c r="B16" s="136"/>
      <c r="D16" s="71">
        <v>46997252</v>
      </c>
      <c r="E16" s="44"/>
      <c r="F16" s="71">
        <v>199531</v>
      </c>
      <c r="G16" s="44"/>
      <c r="H16" s="71">
        <v>0</v>
      </c>
      <c r="I16" s="44"/>
      <c r="J16" s="71">
        <v>47196783</v>
      </c>
      <c r="L16" s="48">
        <v>0</v>
      </c>
    </row>
    <row r="17" spans="1:12" ht="21.75" customHeight="1" x14ac:dyDescent="0.2">
      <c r="A17" s="136" t="s">
        <v>172</v>
      </c>
      <c r="B17" s="136"/>
      <c r="D17" s="71">
        <v>1306059995</v>
      </c>
      <c r="E17" s="44"/>
      <c r="F17" s="71">
        <v>1128899412019</v>
      </c>
      <c r="G17" s="44"/>
      <c r="H17" s="71">
        <v>1129478763095</v>
      </c>
      <c r="I17" s="44"/>
      <c r="J17" s="71">
        <v>726708919</v>
      </c>
      <c r="L17" s="48">
        <v>0</v>
      </c>
    </row>
    <row r="18" spans="1:12" ht="21.75" customHeight="1" x14ac:dyDescent="0.2">
      <c r="A18" s="136" t="s">
        <v>173</v>
      </c>
      <c r="B18" s="136"/>
      <c r="D18" s="71">
        <v>9642947</v>
      </c>
      <c r="E18" s="44"/>
      <c r="F18" s="71">
        <v>40776</v>
      </c>
      <c r="G18" s="44"/>
      <c r="H18" s="71">
        <v>0</v>
      </c>
      <c r="I18" s="44"/>
      <c r="J18" s="71">
        <v>9683723</v>
      </c>
      <c r="L18" s="48">
        <v>0</v>
      </c>
    </row>
    <row r="19" spans="1:12" ht="21.75" customHeight="1" x14ac:dyDescent="0.2">
      <c r="A19" s="136" t="s">
        <v>169</v>
      </c>
      <c r="B19" s="136"/>
      <c r="D19" s="71">
        <v>58297615</v>
      </c>
      <c r="E19" s="44"/>
      <c r="F19" s="71">
        <v>247565</v>
      </c>
      <c r="G19" s="44"/>
      <c r="H19" s="71">
        <v>0</v>
      </c>
      <c r="I19" s="44"/>
      <c r="J19" s="71">
        <v>58545180</v>
      </c>
      <c r="L19" s="48">
        <v>0</v>
      </c>
    </row>
    <row r="20" spans="1:12" ht="21.75" customHeight="1" thickBot="1" x14ac:dyDescent="0.25">
      <c r="A20" s="135" t="s">
        <v>65</v>
      </c>
      <c r="B20" s="135"/>
      <c r="D20" s="73">
        <f>SUM(D9:D19)</f>
        <v>17302558828004</v>
      </c>
      <c r="E20" s="44"/>
      <c r="F20" s="73">
        <f t="shared" ref="F20:L20" si="0">SUM(F9:F19)</f>
        <v>5182314208367</v>
      </c>
      <c r="G20" s="44"/>
      <c r="H20" s="73">
        <f t="shared" si="0"/>
        <v>5125095880095</v>
      </c>
      <c r="I20" s="44"/>
      <c r="J20" s="73">
        <f t="shared" si="0"/>
        <v>17359777156276</v>
      </c>
      <c r="L20" s="49">
        <f t="shared" si="0"/>
        <v>0.38900000000000001</v>
      </c>
    </row>
    <row r="21" spans="1:12" ht="13.5" thickTop="1" x14ac:dyDescent="0.2"/>
  </sheetData>
  <mergeCells count="19">
    <mergeCell ref="A1:L1"/>
    <mergeCell ref="A2:L2"/>
    <mergeCell ref="A3:L3"/>
    <mergeCell ref="B5:L5"/>
    <mergeCell ref="F6:H6"/>
    <mergeCell ref="A20:B20"/>
    <mergeCell ref="J6:L6"/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6"/>
  <sheetViews>
    <sheetView rightToLeft="1" view="pageBreakPreview" zoomScaleNormal="100" zoomScaleSheetLayoutView="100" workbookViewId="0">
      <selection activeCell="H24" sqref="H24"/>
    </sheetView>
  </sheetViews>
  <sheetFormatPr defaultRowHeight="12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2" max="12" width="18.7109375" bestFit="1" customWidth="1"/>
  </cols>
  <sheetData>
    <row r="1" spans="1:12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2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2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</row>
    <row r="4" spans="1:12" ht="14.45" customHeight="1" x14ac:dyDescent="0.2"/>
    <row r="5" spans="1:12" ht="29.1" customHeight="1" x14ac:dyDescent="0.2">
      <c r="A5" s="1" t="s">
        <v>175</v>
      </c>
      <c r="B5" s="139" t="s">
        <v>176</v>
      </c>
      <c r="C5" s="139"/>
      <c r="D5" s="139"/>
      <c r="E5" s="139"/>
      <c r="F5" s="139"/>
      <c r="G5" s="139"/>
      <c r="H5" s="139"/>
      <c r="I5" s="139"/>
      <c r="J5" s="139"/>
    </row>
    <row r="6" spans="1:12" ht="14.45" customHeight="1" x14ac:dyDescent="0.2"/>
    <row r="7" spans="1:12" ht="14.45" customHeight="1" x14ac:dyDescent="0.2">
      <c r="A7" s="140" t="s">
        <v>177</v>
      </c>
      <c r="B7" s="140"/>
      <c r="D7" s="2" t="s">
        <v>178</v>
      </c>
      <c r="F7" s="2" t="s">
        <v>166</v>
      </c>
      <c r="H7" s="2" t="s">
        <v>179</v>
      </c>
      <c r="J7" s="2" t="s">
        <v>180</v>
      </c>
    </row>
    <row r="8" spans="1:12" ht="21.75" customHeight="1" x14ac:dyDescent="0.2">
      <c r="A8" s="143" t="s">
        <v>181</v>
      </c>
      <c r="B8" s="143"/>
      <c r="D8" s="5" t="s">
        <v>182</v>
      </c>
      <c r="F8" s="70">
        <f>'درآمد سرمایه گذاری در سهام'!T56</f>
        <v>337118587934</v>
      </c>
      <c r="H8" s="6">
        <v>29.8</v>
      </c>
      <c r="J8" s="6">
        <v>0.79</v>
      </c>
      <c r="L8" s="44"/>
    </row>
    <row r="9" spans="1:12" ht="21.75" customHeight="1" x14ac:dyDescent="0.2">
      <c r="A9" s="136" t="s">
        <v>183</v>
      </c>
      <c r="B9" s="136"/>
      <c r="D9" s="7" t="s">
        <v>184</v>
      </c>
      <c r="F9" s="71">
        <f>'درآمد سرمایه گذاری در صندوق'!T19</f>
        <v>33480547565</v>
      </c>
      <c r="H9" s="8">
        <v>0.91</v>
      </c>
      <c r="J9" s="8">
        <v>0.02</v>
      </c>
    </row>
    <row r="10" spans="1:12" ht="21.75" customHeight="1" x14ac:dyDescent="0.2">
      <c r="A10" s="136" t="s">
        <v>185</v>
      </c>
      <c r="B10" s="136"/>
      <c r="D10" s="7" t="s">
        <v>186</v>
      </c>
      <c r="F10" s="71">
        <f>'درآمد سرمایه گذاری در اوراق به'!R28</f>
        <v>1685850343538</v>
      </c>
      <c r="H10" s="8">
        <v>27.33</v>
      </c>
      <c r="J10" s="8">
        <v>0.73</v>
      </c>
    </row>
    <row r="11" spans="1:12" ht="21.75" customHeight="1" x14ac:dyDescent="0.2">
      <c r="A11" s="136" t="s">
        <v>187</v>
      </c>
      <c r="B11" s="136"/>
      <c r="D11" s="7" t="s">
        <v>188</v>
      </c>
      <c r="F11" s="71">
        <f>'درآمد سپرده بانکی'!F18</f>
        <v>1260324352327</v>
      </c>
      <c r="H11" s="17">
        <v>42</v>
      </c>
      <c r="J11" s="8">
        <v>1.1200000000000001</v>
      </c>
    </row>
    <row r="12" spans="1:12" ht="21.75" customHeight="1" x14ac:dyDescent="0.2">
      <c r="A12" s="137" t="s">
        <v>189</v>
      </c>
      <c r="B12" s="137"/>
      <c r="D12" s="9" t="s">
        <v>190</v>
      </c>
      <c r="F12" s="72">
        <f>'سایر درآمدها'!F11</f>
        <v>2199160358</v>
      </c>
      <c r="H12" s="17">
        <v>0.18</v>
      </c>
      <c r="J12" s="10">
        <v>0</v>
      </c>
    </row>
    <row r="13" spans="1:12" ht="21.75" customHeight="1" x14ac:dyDescent="0.2">
      <c r="A13" s="135" t="s">
        <v>65</v>
      </c>
      <c r="B13" s="135"/>
      <c r="D13" s="12"/>
      <c r="F13" s="73">
        <f>SUM(F8:F12)</f>
        <v>3318972991722</v>
      </c>
      <c r="H13" s="13">
        <f>SUM(H8:H12)</f>
        <v>100.22</v>
      </c>
      <c r="J13" s="13">
        <v>2.66</v>
      </c>
    </row>
    <row r="15" spans="1:12" x14ac:dyDescent="0.2">
      <c r="F15" s="69"/>
    </row>
    <row r="16" spans="1:12" x14ac:dyDescent="0.2">
      <c r="F16" s="4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3"/>
  <sheetViews>
    <sheetView rightToLeft="1" view="pageBreakPreview" topLeftCell="A40" zoomScaleNormal="100" zoomScaleSheetLayoutView="100" workbookViewId="0">
      <selection activeCell="F59" sqref="F5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42578125" bestFit="1" customWidth="1"/>
    <col min="5" max="5" width="1.28515625" customWidth="1"/>
    <col min="6" max="6" width="17.7109375" bestFit="1" customWidth="1"/>
    <col min="7" max="7" width="1.28515625" customWidth="1"/>
    <col min="8" max="8" width="13.7109375" bestFit="1" customWidth="1"/>
    <col min="9" max="9" width="1.28515625" customWidth="1"/>
    <col min="10" max="10" width="17.7109375" bestFit="1" customWidth="1"/>
    <col min="11" max="11" width="1.28515625" customWidth="1"/>
    <col min="12" max="12" width="10.7109375" bestFit="1" customWidth="1"/>
    <col min="13" max="13" width="1.28515625" customWidth="1"/>
    <col min="14" max="14" width="16.42578125" bestFit="1" customWidth="1"/>
    <col min="15" max="15" width="1.28515625" customWidth="1"/>
    <col min="16" max="16" width="17.42578125" bestFit="1" customWidth="1"/>
    <col min="17" max="17" width="1.28515625" customWidth="1"/>
    <col min="18" max="18" width="16.42578125" bestFit="1" customWidth="1"/>
    <col min="19" max="19" width="1.28515625" customWidth="1"/>
    <col min="20" max="20" width="17.7109375" bestFit="1" customWidth="1"/>
    <col min="21" max="21" width="1.28515625" customWidth="1"/>
    <col min="22" max="22" width="10.7109375" bestFit="1" customWidth="1"/>
    <col min="23" max="23" width="0.28515625" customWidth="1"/>
  </cols>
  <sheetData>
    <row r="1" spans="1:22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1:22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1:22" ht="14.45" customHeight="1" x14ac:dyDescent="0.2"/>
    <row r="5" spans="1:22" ht="14.45" customHeight="1" x14ac:dyDescent="0.2">
      <c r="A5" s="1" t="s">
        <v>191</v>
      </c>
      <c r="B5" s="139" t="s">
        <v>192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</row>
    <row r="6" spans="1:22" ht="14.45" customHeight="1" x14ac:dyDescent="0.2">
      <c r="D6" s="140" t="s">
        <v>193</v>
      </c>
      <c r="E6" s="140"/>
      <c r="F6" s="140"/>
      <c r="G6" s="140"/>
      <c r="H6" s="140"/>
      <c r="I6" s="140"/>
      <c r="J6" s="140"/>
      <c r="K6" s="140"/>
      <c r="L6" s="140"/>
      <c r="N6" s="140" t="s">
        <v>194</v>
      </c>
      <c r="O6" s="140"/>
      <c r="P6" s="140"/>
      <c r="Q6" s="140"/>
      <c r="R6" s="140"/>
      <c r="S6" s="140"/>
      <c r="T6" s="140"/>
      <c r="U6" s="140"/>
      <c r="V6" s="140"/>
    </row>
    <row r="7" spans="1:22" ht="14.45" customHeight="1" x14ac:dyDescent="0.2">
      <c r="D7" s="3"/>
      <c r="E7" s="3"/>
      <c r="F7" s="3"/>
      <c r="G7" s="3"/>
      <c r="H7" s="3"/>
      <c r="I7" s="3"/>
      <c r="J7" s="141" t="s">
        <v>65</v>
      </c>
      <c r="K7" s="141"/>
      <c r="L7" s="141"/>
      <c r="N7" s="3"/>
      <c r="O7" s="3"/>
      <c r="P7" s="3"/>
      <c r="Q7" s="3"/>
      <c r="R7" s="3"/>
      <c r="S7" s="3"/>
      <c r="T7" s="141" t="s">
        <v>65</v>
      </c>
      <c r="U7" s="141"/>
      <c r="V7" s="141"/>
    </row>
    <row r="8" spans="1:22" ht="42" x14ac:dyDescent="0.2">
      <c r="A8" s="140" t="s">
        <v>195</v>
      </c>
      <c r="B8" s="140"/>
      <c r="D8" s="2" t="s">
        <v>196</v>
      </c>
      <c r="F8" s="2" t="s">
        <v>197</v>
      </c>
      <c r="H8" s="2" t="s">
        <v>198</v>
      </c>
      <c r="J8" s="4" t="s">
        <v>166</v>
      </c>
      <c r="K8" s="3"/>
      <c r="L8" s="64" t="s">
        <v>179</v>
      </c>
      <c r="N8" s="2" t="s">
        <v>196</v>
      </c>
      <c r="P8" s="60" t="s">
        <v>197</v>
      </c>
      <c r="R8" s="2" t="s">
        <v>198</v>
      </c>
      <c r="T8" s="4" t="s">
        <v>166</v>
      </c>
      <c r="U8" s="3"/>
      <c r="V8" s="64" t="s">
        <v>179</v>
      </c>
    </row>
    <row r="9" spans="1:22" ht="21.75" customHeight="1" x14ac:dyDescent="0.2">
      <c r="A9" s="143" t="s">
        <v>21</v>
      </c>
      <c r="B9" s="143"/>
      <c r="D9" s="70">
        <v>0</v>
      </c>
      <c r="E9" s="44"/>
      <c r="F9" s="70">
        <v>2269884</v>
      </c>
      <c r="G9" s="44"/>
      <c r="H9" s="70">
        <v>8212434</v>
      </c>
      <c r="I9" s="44"/>
      <c r="J9" s="71">
        <f t="shared" ref="J9:J53" si="0">D9+F9+H9</f>
        <v>10482318</v>
      </c>
      <c r="K9" s="44"/>
      <c r="L9" s="16">
        <v>0</v>
      </c>
      <c r="M9" s="44"/>
      <c r="N9" s="70">
        <v>0</v>
      </c>
      <c r="O9" s="44"/>
      <c r="P9" s="80">
        <v>193</v>
      </c>
      <c r="Q9" s="44"/>
      <c r="R9" s="70">
        <v>8212434</v>
      </c>
      <c r="S9" s="44"/>
      <c r="T9" s="70">
        <v>8212627</v>
      </c>
      <c r="V9" s="6">
        <v>0</v>
      </c>
    </row>
    <row r="10" spans="1:22" ht="21.75" customHeight="1" x14ac:dyDescent="0.2">
      <c r="A10" s="136" t="s">
        <v>33</v>
      </c>
      <c r="B10" s="136"/>
      <c r="D10" s="71">
        <v>0</v>
      </c>
      <c r="E10" s="44"/>
      <c r="F10" s="71">
        <v>0</v>
      </c>
      <c r="G10" s="44"/>
      <c r="H10" s="71">
        <v>493819774</v>
      </c>
      <c r="I10" s="44"/>
      <c r="J10" s="71">
        <f t="shared" si="0"/>
        <v>493819774</v>
      </c>
      <c r="K10" s="44"/>
      <c r="L10" s="17">
        <v>0.03</v>
      </c>
      <c r="M10" s="44"/>
      <c r="N10" s="71">
        <v>0</v>
      </c>
      <c r="O10" s="44"/>
      <c r="P10" s="78">
        <v>0</v>
      </c>
      <c r="Q10" s="44"/>
      <c r="R10" s="71">
        <v>398849612</v>
      </c>
      <c r="S10" s="44"/>
      <c r="T10" s="71">
        <v>398849612</v>
      </c>
      <c r="V10" s="8">
        <v>0.01</v>
      </c>
    </row>
    <row r="11" spans="1:22" ht="21.75" customHeight="1" x14ac:dyDescent="0.2">
      <c r="A11" s="136" t="s">
        <v>63</v>
      </c>
      <c r="B11" s="136"/>
      <c r="D11" s="71">
        <v>0</v>
      </c>
      <c r="E11" s="44"/>
      <c r="F11" s="71">
        <v>0</v>
      </c>
      <c r="G11" s="44"/>
      <c r="H11" s="71">
        <v>386568577</v>
      </c>
      <c r="I11" s="44"/>
      <c r="J11" s="71">
        <f t="shared" si="0"/>
        <v>386568577</v>
      </c>
      <c r="K11" s="44"/>
      <c r="L11" s="17">
        <v>0.04</v>
      </c>
      <c r="M11" s="44"/>
      <c r="N11" s="71">
        <v>0</v>
      </c>
      <c r="O11" s="44"/>
      <c r="P11" s="78">
        <v>0</v>
      </c>
      <c r="Q11" s="44"/>
      <c r="R11" s="71">
        <v>427529483</v>
      </c>
      <c r="S11" s="44"/>
      <c r="T11" s="71">
        <v>427529483</v>
      </c>
      <c r="V11" s="8">
        <v>0.01</v>
      </c>
    </row>
    <row r="12" spans="1:22" ht="21.75" customHeight="1" x14ac:dyDescent="0.2">
      <c r="A12" s="136" t="s">
        <v>199</v>
      </c>
      <c r="B12" s="136"/>
      <c r="D12" s="71">
        <v>0</v>
      </c>
      <c r="E12" s="44"/>
      <c r="F12" s="71">
        <v>0</v>
      </c>
      <c r="G12" s="44"/>
      <c r="H12" s="71">
        <v>0</v>
      </c>
      <c r="I12" s="44"/>
      <c r="J12" s="71">
        <f t="shared" si="0"/>
        <v>0</v>
      </c>
      <c r="K12" s="44"/>
      <c r="L12" s="17">
        <v>0</v>
      </c>
      <c r="M12" s="44"/>
      <c r="N12" s="71">
        <v>0</v>
      </c>
      <c r="O12" s="44"/>
      <c r="P12" s="78">
        <v>0</v>
      </c>
      <c r="Q12" s="44"/>
      <c r="R12" s="71">
        <v>10249910391</v>
      </c>
      <c r="S12" s="44"/>
      <c r="T12" s="71">
        <v>10249910391</v>
      </c>
      <c r="V12" s="8">
        <v>0.31</v>
      </c>
    </row>
    <row r="13" spans="1:22" ht="21.75" customHeight="1" x14ac:dyDescent="0.2">
      <c r="A13" s="136" t="s">
        <v>28</v>
      </c>
      <c r="B13" s="136"/>
      <c r="D13" s="71">
        <v>6463182109</v>
      </c>
      <c r="E13" s="44"/>
      <c r="F13" s="71">
        <v>20109343820</v>
      </c>
      <c r="G13" s="44"/>
      <c r="H13" s="71">
        <v>0</v>
      </c>
      <c r="I13" s="44"/>
      <c r="J13" s="71">
        <f t="shared" si="0"/>
        <v>26572525929</v>
      </c>
      <c r="K13" s="44"/>
      <c r="L13" s="17">
        <v>2.23</v>
      </c>
      <c r="M13" s="44"/>
      <c r="N13" s="71">
        <v>6463182109</v>
      </c>
      <c r="O13" s="44"/>
      <c r="P13" s="78">
        <v>8057232399</v>
      </c>
      <c r="Q13" s="44"/>
      <c r="R13" s="71">
        <v>0</v>
      </c>
      <c r="S13" s="44"/>
      <c r="T13" s="71">
        <v>14520414508</v>
      </c>
      <c r="V13" s="8">
        <v>0.44</v>
      </c>
    </row>
    <row r="14" spans="1:22" ht="21.75" customHeight="1" x14ac:dyDescent="0.2">
      <c r="A14" s="136" t="s">
        <v>59</v>
      </c>
      <c r="B14" s="136"/>
      <c r="D14" s="71">
        <v>26646296918</v>
      </c>
      <c r="E14" s="44"/>
      <c r="F14" s="71">
        <v>-12026470964</v>
      </c>
      <c r="G14" s="44"/>
      <c r="H14" s="71">
        <v>0</v>
      </c>
      <c r="I14" s="44"/>
      <c r="J14" s="71">
        <f t="shared" si="0"/>
        <v>14619825954</v>
      </c>
      <c r="K14" s="44"/>
      <c r="L14" s="17">
        <v>1.23</v>
      </c>
      <c r="M14" s="44"/>
      <c r="N14" s="71">
        <v>26646296918</v>
      </c>
      <c r="O14" s="44"/>
      <c r="P14" s="78">
        <v>9320514998</v>
      </c>
      <c r="Q14" s="44"/>
      <c r="R14" s="71">
        <v>0</v>
      </c>
      <c r="S14" s="44"/>
      <c r="T14" s="71">
        <v>35966811916</v>
      </c>
      <c r="V14" s="8">
        <v>1.08</v>
      </c>
    </row>
    <row r="15" spans="1:22" ht="21.75" customHeight="1" x14ac:dyDescent="0.2">
      <c r="A15" s="136" t="s">
        <v>64</v>
      </c>
      <c r="B15" s="136"/>
      <c r="D15" s="71">
        <v>0</v>
      </c>
      <c r="E15" s="44"/>
      <c r="F15" s="71">
        <v>3997401710</v>
      </c>
      <c r="G15" s="44"/>
      <c r="H15" s="71">
        <v>0</v>
      </c>
      <c r="I15" s="44"/>
      <c r="J15" s="71">
        <f t="shared" si="0"/>
        <v>3997401710</v>
      </c>
      <c r="K15" s="44"/>
      <c r="L15" s="17">
        <v>0.34</v>
      </c>
      <c r="M15" s="44"/>
      <c r="N15" s="71">
        <v>0</v>
      </c>
      <c r="O15" s="44"/>
      <c r="P15" s="78">
        <v>3997401710</v>
      </c>
      <c r="Q15" s="44"/>
      <c r="R15" s="71">
        <v>0</v>
      </c>
      <c r="S15" s="44"/>
      <c r="T15" s="71">
        <v>3997401710</v>
      </c>
      <c r="V15" s="8">
        <v>0.12</v>
      </c>
    </row>
    <row r="16" spans="1:22" ht="21.75" customHeight="1" x14ac:dyDescent="0.2">
      <c r="A16" s="136" t="s">
        <v>40</v>
      </c>
      <c r="B16" s="136"/>
      <c r="D16" s="71">
        <v>0</v>
      </c>
      <c r="E16" s="44"/>
      <c r="F16" s="71">
        <v>18602085690</v>
      </c>
      <c r="G16" s="44"/>
      <c r="H16" s="71">
        <v>0</v>
      </c>
      <c r="I16" s="44"/>
      <c r="J16" s="71">
        <f t="shared" si="0"/>
        <v>18602085690</v>
      </c>
      <c r="K16" s="44"/>
      <c r="L16" s="17">
        <v>1.56</v>
      </c>
      <c r="M16" s="44"/>
      <c r="N16" s="71">
        <v>0</v>
      </c>
      <c r="O16" s="44"/>
      <c r="P16" s="78">
        <v>6474561749</v>
      </c>
      <c r="Q16" s="44"/>
      <c r="R16" s="71">
        <v>0</v>
      </c>
      <c r="S16" s="44"/>
      <c r="T16" s="71">
        <v>6474561749</v>
      </c>
      <c r="V16" s="8">
        <v>0.19</v>
      </c>
    </row>
    <row r="17" spans="1:22" ht="21.75" customHeight="1" x14ac:dyDescent="0.2">
      <c r="A17" s="136" t="s">
        <v>62</v>
      </c>
      <c r="B17" s="136"/>
      <c r="D17" s="71">
        <v>0</v>
      </c>
      <c r="E17" s="44"/>
      <c r="F17" s="71">
        <v>50743939549</v>
      </c>
      <c r="G17" s="44"/>
      <c r="H17" s="71">
        <v>0</v>
      </c>
      <c r="I17" s="44"/>
      <c r="J17" s="71">
        <f t="shared" si="0"/>
        <v>50743939549</v>
      </c>
      <c r="K17" s="44"/>
      <c r="L17" s="17">
        <v>4.26</v>
      </c>
      <c r="M17" s="44"/>
      <c r="N17" s="71">
        <v>0</v>
      </c>
      <c r="O17" s="44"/>
      <c r="P17" s="78">
        <v>54174333422</v>
      </c>
      <c r="Q17" s="44"/>
      <c r="R17" s="71">
        <v>0</v>
      </c>
      <c r="S17" s="44"/>
      <c r="T17" s="71">
        <v>54174333422</v>
      </c>
      <c r="V17" s="8">
        <v>1.63</v>
      </c>
    </row>
    <row r="18" spans="1:22" ht="21.75" customHeight="1" x14ac:dyDescent="0.2">
      <c r="A18" s="136" t="s">
        <v>22</v>
      </c>
      <c r="B18" s="136"/>
      <c r="D18" s="71">
        <v>0</v>
      </c>
      <c r="E18" s="44"/>
      <c r="F18" s="71">
        <v>20688744721</v>
      </c>
      <c r="G18" s="44"/>
      <c r="H18" s="71">
        <v>0</v>
      </c>
      <c r="I18" s="44"/>
      <c r="J18" s="71">
        <f t="shared" si="0"/>
        <v>20688744721</v>
      </c>
      <c r="K18" s="44"/>
      <c r="L18" s="17">
        <v>1.74</v>
      </c>
      <c r="M18" s="44"/>
      <c r="N18" s="71">
        <v>0</v>
      </c>
      <c r="O18" s="44"/>
      <c r="P18" s="78">
        <v>20764408592</v>
      </c>
      <c r="Q18" s="44"/>
      <c r="R18" s="71">
        <v>0</v>
      </c>
      <c r="S18" s="44"/>
      <c r="T18" s="71">
        <v>20764408592</v>
      </c>
      <c r="V18" s="8">
        <v>0.62</v>
      </c>
    </row>
    <row r="19" spans="1:22" ht="21.75" customHeight="1" x14ac:dyDescent="0.2">
      <c r="A19" s="136" t="s">
        <v>20</v>
      </c>
      <c r="B19" s="136"/>
      <c r="D19" s="71">
        <v>0</v>
      </c>
      <c r="E19" s="44"/>
      <c r="F19" s="71">
        <v>42968320653</v>
      </c>
      <c r="G19" s="44"/>
      <c r="H19" s="71">
        <v>0</v>
      </c>
      <c r="I19" s="44"/>
      <c r="J19" s="71">
        <f t="shared" si="0"/>
        <v>42968320653</v>
      </c>
      <c r="K19" s="44"/>
      <c r="L19" s="17">
        <v>3.61</v>
      </c>
      <c r="M19" s="44"/>
      <c r="N19" s="71">
        <v>0</v>
      </c>
      <c r="O19" s="44"/>
      <c r="P19" s="78">
        <v>50557530535</v>
      </c>
      <c r="Q19" s="44"/>
      <c r="R19" s="71">
        <v>0</v>
      </c>
      <c r="S19" s="44"/>
      <c r="T19" s="71">
        <v>50557530535</v>
      </c>
      <c r="V19" s="8">
        <v>1.52</v>
      </c>
    </row>
    <row r="20" spans="1:22" ht="21.75" customHeight="1" x14ac:dyDescent="0.2">
      <c r="A20" s="136" t="s">
        <v>23</v>
      </c>
      <c r="B20" s="136"/>
      <c r="D20" s="71">
        <v>0</v>
      </c>
      <c r="E20" s="44"/>
      <c r="F20" s="71">
        <v>30914171850</v>
      </c>
      <c r="G20" s="44"/>
      <c r="H20" s="71">
        <v>0</v>
      </c>
      <c r="I20" s="44"/>
      <c r="J20" s="71">
        <f t="shared" si="0"/>
        <v>30914171850</v>
      </c>
      <c r="K20" s="44"/>
      <c r="L20" s="17">
        <v>2.6</v>
      </c>
      <c r="M20" s="44"/>
      <c r="N20" s="71">
        <v>0</v>
      </c>
      <c r="O20" s="44"/>
      <c r="P20" s="78">
        <v>30914171850</v>
      </c>
      <c r="Q20" s="44"/>
      <c r="R20" s="71">
        <v>0</v>
      </c>
      <c r="S20" s="44"/>
      <c r="T20" s="71">
        <v>30914171850</v>
      </c>
      <c r="V20" s="8">
        <v>0.93</v>
      </c>
    </row>
    <row r="21" spans="1:22" ht="21.75" customHeight="1" x14ac:dyDescent="0.2">
      <c r="A21" s="136" t="s">
        <v>26</v>
      </c>
      <c r="B21" s="136"/>
      <c r="D21" s="71">
        <v>0</v>
      </c>
      <c r="E21" s="44"/>
      <c r="F21" s="71">
        <v>3082812392</v>
      </c>
      <c r="G21" s="44"/>
      <c r="H21" s="71">
        <v>0</v>
      </c>
      <c r="I21" s="44"/>
      <c r="J21" s="71">
        <f t="shared" si="0"/>
        <v>3082812392</v>
      </c>
      <c r="K21" s="44"/>
      <c r="L21" s="17">
        <v>0.26</v>
      </c>
      <c r="M21" s="44"/>
      <c r="N21" s="71">
        <v>0</v>
      </c>
      <c r="O21" s="44"/>
      <c r="P21" s="78">
        <v>-138442256</v>
      </c>
      <c r="Q21" s="44"/>
      <c r="R21" s="71">
        <v>0</v>
      </c>
      <c r="S21" s="44"/>
      <c r="T21" s="71">
        <v>-138442256</v>
      </c>
      <c r="V21" s="8">
        <v>0</v>
      </c>
    </row>
    <row r="22" spans="1:22" ht="21.75" customHeight="1" x14ac:dyDescent="0.2">
      <c r="A22" s="136" t="s">
        <v>32</v>
      </c>
      <c r="B22" s="136"/>
      <c r="D22" s="71">
        <v>0</v>
      </c>
      <c r="E22" s="44"/>
      <c r="F22" s="71">
        <v>8417624864</v>
      </c>
      <c r="G22" s="44"/>
      <c r="H22" s="71">
        <v>0</v>
      </c>
      <c r="I22" s="44"/>
      <c r="J22" s="71">
        <f t="shared" si="0"/>
        <v>8417624864</v>
      </c>
      <c r="K22" s="44"/>
      <c r="L22" s="17">
        <v>0.71</v>
      </c>
      <c r="M22" s="44"/>
      <c r="N22" s="71">
        <v>0</v>
      </c>
      <c r="O22" s="44"/>
      <c r="P22" s="78">
        <v>5405886960</v>
      </c>
      <c r="Q22" s="44"/>
      <c r="R22" s="71">
        <v>0</v>
      </c>
      <c r="S22" s="44"/>
      <c r="T22" s="71">
        <v>5405886960</v>
      </c>
      <c r="V22" s="8">
        <v>0.16</v>
      </c>
    </row>
    <row r="23" spans="1:22" ht="21.75" customHeight="1" x14ac:dyDescent="0.2">
      <c r="A23" s="136" t="s">
        <v>57</v>
      </c>
      <c r="B23" s="136"/>
      <c r="D23" s="71">
        <v>0</v>
      </c>
      <c r="E23" s="44"/>
      <c r="F23" s="71">
        <v>9906823680</v>
      </c>
      <c r="G23" s="44"/>
      <c r="H23" s="71">
        <v>0</v>
      </c>
      <c r="I23" s="44"/>
      <c r="J23" s="71">
        <f t="shared" si="0"/>
        <v>9906823680</v>
      </c>
      <c r="K23" s="44"/>
      <c r="L23" s="17">
        <v>0.83</v>
      </c>
      <c r="M23" s="44"/>
      <c r="N23" s="71">
        <v>0</v>
      </c>
      <c r="O23" s="44"/>
      <c r="P23" s="78">
        <v>4905782880</v>
      </c>
      <c r="Q23" s="44"/>
      <c r="R23" s="71">
        <v>0</v>
      </c>
      <c r="S23" s="44"/>
      <c r="T23" s="71">
        <v>4905782880</v>
      </c>
      <c r="V23" s="8">
        <v>0.15</v>
      </c>
    </row>
    <row r="24" spans="1:22" ht="21.75" customHeight="1" x14ac:dyDescent="0.2">
      <c r="A24" s="136" t="s">
        <v>29</v>
      </c>
      <c r="B24" s="136"/>
      <c r="D24" s="71">
        <v>0</v>
      </c>
      <c r="E24" s="44"/>
      <c r="F24" s="71">
        <v>14664698794</v>
      </c>
      <c r="G24" s="44"/>
      <c r="H24" s="71">
        <v>0</v>
      </c>
      <c r="I24" s="44"/>
      <c r="J24" s="71">
        <f t="shared" si="0"/>
        <v>14664698794</v>
      </c>
      <c r="K24" s="44"/>
      <c r="L24" s="17">
        <v>1.23</v>
      </c>
      <c r="M24" s="44"/>
      <c r="N24" s="71">
        <v>0</v>
      </c>
      <c r="O24" s="44"/>
      <c r="P24" s="78">
        <v>15967400464</v>
      </c>
      <c r="Q24" s="44"/>
      <c r="R24" s="71">
        <v>0</v>
      </c>
      <c r="S24" s="44"/>
      <c r="T24" s="71">
        <v>15967400464</v>
      </c>
      <c r="V24" s="8">
        <v>0.48</v>
      </c>
    </row>
    <row r="25" spans="1:22" ht="21.75" customHeight="1" x14ac:dyDescent="0.2">
      <c r="A25" s="136" t="s">
        <v>24</v>
      </c>
      <c r="B25" s="136"/>
      <c r="D25" s="71">
        <v>0</v>
      </c>
      <c r="E25" s="44"/>
      <c r="F25" s="71">
        <v>28508999555</v>
      </c>
      <c r="G25" s="44"/>
      <c r="H25" s="71">
        <v>0</v>
      </c>
      <c r="I25" s="44"/>
      <c r="J25" s="71">
        <f t="shared" si="0"/>
        <v>28508999555</v>
      </c>
      <c r="K25" s="44"/>
      <c r="L25" s="17">
        <v>2.4</v>
      </c>
      <c r="M25" s="44"/>
      <c r="N25" s="71">
        <v>0</v>
      </c>
      <c r="O25" s="44"/>
      <c r="P25" s="78">
        <v>28508999555</v>
      </c>
      <c r="Q25" s="44"/>
      <c r="R25" s="71">
        <v>0</v>
      </c>
      <c r="S25" s="44"/>
      <c r="T25" s="71">
        <v>28508999555</v>
      </c>
      <c r="V25" s="8">
        <v>0.86</v>
      </c>
    </row>
    <row r="26" spans="1:22" ht="21.75" customHeight="1" x14ac:dyDescent="0.2">
      <c r="A26" s="136" t="s">
        <v>27</v>
      </c>
      <c r="B26" s="136"/>
      <c r="D26" s="71">
        <v>0</v>
      </c>
      <c r="E26" s="44"/>
      <c r="F26" s="71">
        <v>12933080161</v>
      </c>
      <c r="G26" s="44"/>
      <c r="H26" s="71">
        <v>0</v>
      </c>
      <c r="I26" s="44"/>
      <c r="J26" s="71">
        <f t="shared" si="0"/>
        <v>12933080161</v>
      </c>
      <c r="K26" s="44"/>
      <c r="L26" s="17">
        <v>1.0900000000000001</v>
      </c>
      <c r="M26" s="44"/>
      <c r="N26" s="71">
        <v>0</v>
      </c>
      <c r="O26" s="44"/>
      <c r="P26" s="78">
        <v>7612841502</v>
      </c>
      <c r="Q26" s="44"/>
      <c r="R26" s="71">
        <v>0</v>
      </c>
      <c r="S26" s="44"/>
      <c r="T26" s="71">
        <v>7612841502</v>
      </c>
      <c r="V26" s="8">
        <v>0.23</v>
      </c>
    </row>
    <row r="27" spans="1:22" ht="21.75" customHeight="1" x14ac:dyDescent="0.2">
      <c r="A27" s="136" t="s">
        <v>30</v>
      </c>
      <c r="B27" s="136"/>
      <c r="D27" s="71">
        <v>0</v>
      </c>
      <c r="E27" s="44"/>
      <c r="F27" s="71">
        <v>7430555277</v>
      </c>
      <c r="G27" s="44"/>
      <c r="H27" s="71">
        <v>0</v>
      </c>
      <c r="I27" s="44"/>
      <c r="J27" s="71">
        <f t="shared" si="0"/>
        <v>7430555277</v>
      </c>
      <c r="K27" s="44"/>
      <c r="L27" s="17">
        <v>0.62</v>
      </c>
      <c r="M27" s="44"/>
      <c r="N27" s="71">
        <v>0</v>
      </c>
      <c r="O27" s="44"/>
      <c r="P27" s="78">
        <v>-1684043559</v>
      </c>
      <c r="Q27" s="44"/>
      <c r="R27" s="71">
        <v>0</v>
      </c>
      <c r="S27" s="44"/>
      <c r="T27" s="71">
        <v>-1684043559</v>
      </c>
      <c r="V27" s="8">
        <v>-0.05</v>
      </c>
    </row>
    <row r="28" spans="1:22" ht="21.75" customHeight="1" x14ac:dyDescent="0.2">
      <c r="A28" s="136" t="s">
        <v>41</v>
      </c>
      <c r="B28" s="136"/>
      <c r="D28" s="71">
        <v>0</v>
      </c>
      <c r="E28" s="44"/>
      <c r="F28" s="71">
        <v>0</v>
      </c>
      <c r="G28" s="44"/>
      <c r="H28" s="71">
        <v>0</v>
      </c>
      <c r="I28" s="44"/>
      <c r="J28" s="71">
        <f t="shared" si="0"/>
        <v>0</v>
      </c>
      <c r="K28" s="44"/>
      <c r="L28" s="17">
        <v>0</v>
      </c>
      <c r="M28" s="44"/>
      <c r="N28" s="71">
        <v>0</v>
      </c>
      <c r="O28" s="44"/>
      <c r="P28" s="78">
        <v>0</v>
      </c>
      <c r="Q28" s="44"/>
      <c r="R28" s="71">
        <v>0</v>
      </c>
      <c r="S28" s="44"/>
      <c r="T28" s="71">
        <v>0</v>
      </c>
      <c r="V28" s="8">
        <v>0</v>
      </c>
    </row>
    <row r="29" spans="1:22" ht="21.75" customHeight="1" x14ac:dyDescent="0.2">
      <c r="A29" s="136" t="s">
        <v>42</v>
      </c>
      <c r="B29" s="136"/>
      <c r="D29" s="71">
        <v>0</v>
      </c>
      <c r="E29" s="44"/>
      <c r="F29" s="71">
        <v>0</v>
      </c>
      <c r="G29" s="44"/>
      <c r="H29" s="71">
        <v>0</v>
      </c>
      <c r="I29" s="44"/>
      <c r="J29" s="71">
        <f t="shared" si="0"/>
        <v>0</v>
      </c>
      <c r="K29" s="44"/>
      <c r="L29" s="17">
        <v>0</v>
      </c>
      <c r="M29" s="44"/>
      <c r="N29" s="71">
        <v>0</v>
      </c>
      <c r="O29" s="44"/>
      <c r="P29" s="78">
        <v>0</v>
      </c>
      <c r="Q29" s="44"/>
      <c r="R29" s="71">
        <v>0</v>
      </c>
      <c r="S29" s="44"/>
      <c r="T29" s="71">
        <v>0</v>
      </c>
      <c r="V29" s="8">
        <v>0</v>
      </c>
    </row>
    <row r="30" spans="1:22" ht="21.75" customHeight="1" x14ac:dyDescent="0.2">
      <c r="A30" s="136" t="s">
        <v>43</v>
      </c>
      <c r="B30" s="136"/>
      <c r="D30" s="71">
        <v>0</v>
      </c>
      <c r="E30" s="44"/>
      <c r="F30" s="71">
        <v>0</v>
      </c>
      <c r="G30" s="44"/>
      <c r="H30" s="71">
        <v>0</v>
      </c>
      <c r="I30" s="44"/>
      <c r="J30" s="71">
        <f t="shared" si="0"/>
        <v>0</v>
      </c>
      <c r="K30" s="44"/>
      <c r="L30" s="17">
        <v>0</v>
      </c>
      <c r="M30" s="44"/>
      <c r="N30" s="71">
        <v>0</v>
      </c>
      <c r="O30" s="44"/>
      <c r="P30" s="78">
        <v>0</v>
      </c>
      <c r="Q30" s="44"/>
      <c r="R30" s="71">
        <v>0</v>
      </c>
      <c r="S30" s="44"/>
      <c r="T30" s="71">
        <v>0</v>
      </c>
      <c r="V30" s="8">
        <v>0</v>
      </c>
    </row>
    <row r="31" spans="1:22" ht="21.75" customHeight="1" x14ac:dyDescent="0.2">
      <c r="A31" s="136" t="s">
        <v>44</v>
      </c>
      <c r="B31" s="136"/>
      <c r="D31" s="71">
        <v>0</v>
      </c>
      <c r="E31" s="44"/>
      <c r="F31" s="71">
        <v>0</v>
      </c>
      <c r="G31" s="44"/>
      <c r="H31" s="71">
        <v>0</v>
      </c>
      <c r="I31" s="44"/>
      <c r="J31" s="71">
        <f t="shared" si="0"/>
        <v>0</v>
      </c>
      <c r="K31" s="44"/>
      <c r="L31" s="17">
        <v>0</v>
      </c>
      <c r="M31" s="44"/>
      <c r="N31" s="71">
        <v>0</v>
      </c>
      <c r="O31" s="44"/>
      <c r="P31" s="78">
        <v>0</v>
      </c>
      <c r="Q31" s="44"/>
      <c r="R31" s="71">
        <v>0</v>
      </c>
      <c r="S31" s="44"/>
      <c r="T31" s="71">
        <v>0</v>
      </c>
      <c r="V31" s="8">
        <v>0</v>
      </c>
    </row>
    <row r="32" spans="1:22" ht="21.75" customHeight="1" x14ac:dyDescent="0.2">
      <c r="A32" s="136" t="s">
        <v>45</v>
      </c>
      <c r="B32" s="136"/>
      <c r="D32" s="71">
        <v>0</v>
      </c>
      <c r="E32" s="44"/>
      <c r="F32" s="71">
        <v>0</v>
      </c>
      <c r="G32" s="44"/>
      <c r="H32" s="71">
        <v>0</v>
      </c>
      <c r="I32" s="44"/>
      <c r="J32" s="71">
        <f t="shared" si="0"/>
        <v>0</v>
      </c>
      <c r="K32" s="44"/>
      <c r="L32" s="17">
        <v>0</v>
      </c>
      <c r="M32" s="44"/>
      <c r="N32" s="71">
        <v>0</v>
      </c>
      <c r="O32" s="44"/>
      <c r="P32" s="78">
        <v>0</v>
      </c>
      <c r="Q32" s="44"/>
      <c r="R32" s="71">
        <v>0</v>
      </c>
      <c r="S32" s="44"/>
      <c r="T32" s="71">
        <v>0</v>
      </c>
      <c r="V32" s="8">
        <v>0</v>
      </c>
    </row>
    <row r="33" spans="1:22" ht="21.75" customHeight="1" x14ac:dyDescent="0.2">
      <c r="A33" s="136" t="s">
        <v>46</v>
      </c>
      <c r="B33" s="136"/>
      <c r="D33" s="71">
        <v>0</v>
      </c>
      <c r="E33" s="44"/>
      <c r="F33" s="71">
        <v>0</v>
      </c>
      <c r="G33" s="44"/>
      <c r="H33" s="71">
        <v>0</v>
      </c>
      <c r="I33" s="44"/>
      <c r="J33" s="71">
        <f t="shared" si="0"/>
        <v>0</v>
      </c>
      <c r="K33" s="44"/>
      <c r="L33" s="17">
        <v>0</v>
      </c>
      <c r="M33" s="44"/>
      <c r="N33" s="71">
        <v>0</v>
      </c>
      <c r="O33" s="44"/>
      <c r="P33" s="78">
        <v>0</v>
      </c>
      <c r="Q33" s="44"/>
      <c r="R33" s="71">
        <v>0</v>
      </c>
      <c r="S33" s="44"/>
      <c r="T33" s="71">
        <v>0</v>
      </c>
      <c r="V33" s="8">
        <v>0</v>
      </c>
    </row>
    <row r="34" spans="1:22" ht="21.75" customHeight="1" x14ac:dyDescent="0.2">
      <c r="A34" s="136" t="s">
        <v>34</v>
      </c>
      <c r="B34" s="136"/>
      <c r="D34" s="71">
        <v>0</v>
      </c>
      <c r="E34" s="44"/>
      <c r="F34" s="71">
        <v>0</v>
      </c>
      <c r="G34" s="44"/>
      <c r="H34" s="71">
        <v>0</v>
      </c>
      <c r="I34" s="44"/>
      <c r="J34" s="71">
        <f t="shared" si="0"/>
        <v>0</v>
      </c>
      <c r="K34" s="44"/>
      <c r="L34" s="17">
        <v>0</v>
      </c>
      <c r="M34" s="44"/>
      <c r="N34" s="71">
        <v>0</v>
      </c>
      <c r="O34" s="44"/>
      <c r="P34" s="78">
        <v>0</v>
      </c>
      <c r="Q34" s="44"/>
      <c r="R34" s="71">
        <v>0</v>
      </c>
      <c r="S34" s="44"/>
      <c r="T34" s="71">
        <v>0</v>
      </c>
      <c r="V34" s="8">
        <v>0</v>
      </c>
    </row>
    <row r="35" spans="1:22" ht="21.75" customHeight="1" x14ac:dyDescent="0.2">
      <c r="A35" s="136" t="s">
        <v>47</v>
      </c>
      <c r="B35" s="136"/>
      <c r="D35" s="71">
        <v>0</v>
      </c>
      <c r="E35" s="44"/>
      <c r="F35" s="71">
        <v>0</v>
      </c>
      <c r="G35" s="44"/>
      <c r="H35" s="71">
        <v>0</v>
      </c>
      <c r="I35" s="44"/>
      <c r="J35" s="71">
        <f t="shared" si="0"/>
        <v>0</v>
      </c>
      <c r="K35" s="44"/>
      <c r="L35" s="17">
        <v>0</v>
      </c>
      <c r="M35" s="44"/>
      <c r="N35" s="71">
        <v>0</v>
      </c>
      <c r="O35" s="44"/>
      <c r="P35" s="78">
        <v>0</v>
      </c>
      <c r="Q35" s="44"/>
      <c r="R35" s="71">
        <v>0</v>
      </c>
      <c r="S35" s="44"/>
      <c r="T35" s="71">
        <v>0</v>
      </c>
      <c r="V35" s="8">
        <v>0</v>
      </c>
    </row>
    <row r="36" spans="1:22" ht="21.75" customHeight="1" x14ac:dyDescent="0.2">
      <c r="A36" s="136" t="s">
        <v>48</v>
      </c>
      <c r="B36" s="136"/>
      <c r="D36" s="71">
        <v>0</v>
      </c>
      <c r="E36" s="44"/>
      <c r="F36" s="71">
        <v>0</v>
      </c>
      <c r="G36" s="44"/>
      <c r="H36" s="71">
        <v>0</v>
      </c>
      <c r="I36" s="44"/>
      <c r="J36" s="71">
        <f t="shared" si="0"/>
        <v>0</v>
      </c>
      <c r="K36" s="44"/>
      <c r="L36" s="17">
        <v>0</v>
      </c>
      <c r="M36" s="44"/>
      <c r="N36" s="71">
        <v>0</v>
      </c>
      <c r="O36" s="44"/>
      <c r="P36" s="78">
        <v>0</v>
      </c>
      <c r="Q36" s="44"/>
      <c r="R36" s="71">
        <v>0</v>
      </c>
      <c r="S36" s="44"/>
      <c r="T36" s="71">
        <v>0</v>
      </c>
      <c r="V36" s="8">
        <v>0</v>
      </c>
    </row>
    <row r="37" spans="1:22" ht="21.75" customHeight="1" x14ac:dyDescent="0.2">
      <c r="A37" s="136" t="s">
        <v>49</v>
      </c>
      <c r="B37" s="136"/>
      <c r="D37" s="71">
        <v>0</v>
      </c>
      <c r="E37" s="44"/>
      <c r="F37" s="71">
        <v>0</v>
      </c>
      <c r="G37" s="44"/>
      <c r="H37" s="71">
        <v>0</v>
      </c>
      <c r="I37" s="44"/>
      <c r="J37" s="71">
        <f t="shared" si="0"/>
        <v>0</v>
      </c>
      <c r="K37" s="44"/>
      <c r="L37" s="17">
        <v>0</v>
      </c>
      <c r="M37" s="44"/>
      <c r="N37" s="71">
        <v>0</v>
      </c>
      <c r="O37" s="44"/>
      <c r="P37" s="78">
        <v>0</v>
      </c>
      <c r="Q37" s="44"/>
      <c r="R37" s="71">
        <v>0</v>
      </c>
      <c r="S37" s="44"/>
      <c r="T37" s="71">
        <v>0</v>
      </c>
      <c r="V37" s="8">
        <v>0</v>
      </c>
    </row>
    <row r="38" spans="1:22" ht="21.75" customHeight="1" x14ac:dyDescent="0.2">
      <c r="A38" s="136" t="s">
        <v>50</v>
      </c>
      <c r="B38" s="136"/>
      <c r="D38" s="71">
        <v>0</v>
      </c>
      <c r="E38" s="44"/>
      <c r="F38" s="71">
        <v>0</v>
      </c>
      <c r="G38" s="44"/>
      <c r="H38" s="71">
        <v>0</v>
      </c>
      <c r="I38" s="44"/>
      <c r="J38" s="71">
        <f t="shared" si="0"/>
        <v>0</v>
      </c>
      <c r="K38" s="44"/>
      <c r="L38" s="17">
        <v>0</v>
      </c>
      <c r="M38" s="44"/>
      <c r="N38" s="71">
        <v>0</v>
      </c>
      <c r="O38" s="44"/>
      <c r="P38" s="78">
        <v>0</v>
      </c>
      <c r="Q38" s="44"/>
      <c r="R38" s="71">
        <v>0</v>
      </c>
      <c r="S38" s="44"/>
      <c r="T38" s="71">
        <v>0</v>
      </c>
      <c r="V38" s="8">
        <v>0</v>
      </c>
    </row>
    <row r="39" spans="1:22" ht="21.75" customHeight="1" x14ac:dyDescent="0.2">
      <c r="A39" s="136" t="s">
        <v>51</v>
      </c>
      <c r="B39" s="136"/>
      <c r="D39" s="71">
        <v>0</v>
      </c>
      <c r="E39" s="44"/>
      <c r="F39" s="71">
        <v>0</v>
      </c>
      <c r="G39" s="44"/>
      <c r="H39" s="71">
        <v>0</v>
      </c>
      <c r="I39" s="44"/>
      <c r="J39" s="71">
        <f t="shared" si="0"/>
        <v>0</v>
      </c>
      <c r="K39" s="44"/>
      <c r="L39" s="17">
        <v>0</v>
      </c>
      <c r="M39" s="44"/>
      <c r="N39" s="71">
        <v>0</v>
      </c>
      <c r="O39" s="44"/>
      <c r="P39" s="78">
        <v>0</v>
      </c>
      <c r="Q39" s="44"/>
      <c r="R39" s="71">
        <v>0</v>
      </c>
      <c r="S39" s="44"/>
      <c r="T39" s="71">
        <v>0</v>
      </c>
      <c r="V39" s="8">
        <v>0</v>
      </c>
    </row>
    <row r="40" spans="1:22" ht="21.75" customHeight="1" x14ac:dyDescent="0.2">
      <c r="A40" s="136" t="s">
        <v>52</v>
      </c>
      <c r="B40" s="136"/>
      <c r="D40" s="71">
        <v>0</v>
      </c>
      <c r="E40" s="44"/>
      <c r="F40" s="71">
        <v>0</v>
      </c>
      <c r="G40" s="44"/>
      <c r="H40" s="71">
        <v>0</v>
      </c>
      <c r="I40" s="44"/>
      <c r="J40" s="71">
        <f t="shared" si="0"/>
        <v>0</v>
      </c>
      <c r="K40" s="44"/>
      <c r="L40" s="17">
        <v>0</v>
      </c>
      <c r="M40" s="44"/>
      <c r="N40" s="71">
        <v>0</v>
      </c>
      <c r="O40" s="44"/>
      <c r="P40" s="78">
        <v>0</v>
      </c>
      <c r="Q40" s="44"/>
      <c r="R40" s="71">
        <v>0</v>
      </c>
      <c r="S40" s="44"/>
      <c r="T40" s="71">
        <v>0</v>
      </c>
      <c r="V40" s="8">
        <v>0</v>
      </c>
    </row>
    <row r="41" spans="1:22" ht="21.75" customHeight="1" x14ac:dyDescent="0.2">
      <c r="A41" s="136" t="s">
        <v>55</v>
      </c>
      <c r="B41" s="136"/>
      <c r="D41" s="71">
        <v>0</v>
      </c>
      <c r="E41" s="44"/>
      <c r="F41" s="71">
        <v>0</v>
      </c>
      <c r="G41" s="44"/>
      <c r="H41" s="71">
        <v>0</v>
      </c>
      <c r="I41" s="44"/>
      <c r="J41" s="71">
        <f t="shared" si="0"/>
        <v>0</v>
      </c>
      <c r="K41" s="44"/>
      <c r="L41" s="17">
        <v>0</v>
      </c>
      <c r="M41" s="44"/>
      <c r="N41" s="71">
        <v>0</v>
      </c>
      <c r="O41" s="44"/>
      <c r="P41" s="78">
        <v>0</v>
      </c>
      <c r="Q41" s="44"/>
      <c r="R41" s="71">
        <v>0</v>
      </c>
      <c r="S41" s="44"/>
      <c r="T41" s="71">
        <v>0</v>
      </c>
      <c r="V41" s="8">
        <v>0</v>
      </c>
    </row>
    <row r="42" spans="1:22" ht="21.75" customHeight="1" x14ac:dyDescent="0.2">
      <c r="A42" s="136" t="s">
        <v>36</v>
      </c>
      <c r="B42" s="136"/>
      <c r="D42" s="71">
        <v>0</v>
      </c>
      <c r="E42" s="44"/>
      <c r="F42" s="71">
        <v>0</v>
      </c>
      <c r="G42" s="44"/>
      <c r="H42" s="71">
        <v>0</v>
      </c>
      <c r="I42" s="44"/>
      <c r="J42" s="71">
        <f t="shared" si="0"/>
        <v>0</v>
      </c>
      <c r="K42" s="44"/>
      <c r="L42" s="17">
        <v>0</v>
      </c>
      <c r="M42" s="44"/>
      <c r="N42" s="71">
        <v>0</v>
      </c>
      <c r="O42" s="44"/>
      <c r="P42" s="78">
        <v>0</v>
      </c>
      <c r="Q42" s="44"/>
      <c r="R42" s="71">
        <v>0</v>
      </c>
      <c r="S42" s="44"/>
      <c r="T42" s="71">
        <v>0</v>
      </c>
      <c r="V42" s="8">
        <v>0</v>
      </c>
    </row>
    <row r="43" spans="1:22" ht="21.75" customHeight="1" x14ac:dyDescent="0.2">
      <c r="A43" s="136" t="s">
        <v>37</v>
      </c>
      <c r="B43" s="136"/>
      <c r="D43" s="71">
        <v>0</v>
      </c>
      <c r="E43" s="44"/>
      <c r="F43" s="71">
        <v>0</v>
      </c>
      <c r="G43" s="44"/>
      <c r="H43" s="71">
        <v>0</v>
      </c>
      <c r="I43" s="44"/>
      <c r="J43" s="71">
        <f t="shared" si="0"/>
        <v>0</v>
      </c>
      <c r="K43" s="44"/>
      <c r="L43" s="17">
        <v>0</v>
      </c>
      <c r="M43" s="44"/>
      <c r="N43" s="71">
        <v>0</v>
      </c>
      <c r="O43" s="44"/>
      <c r="P43" s="78">
        <v>0</v>
      </c>
      <c r="Q43" s="44"/>
      <c r="R43" s="71">
        <v>0</v>
      </c>
      <c r="S43" s="44"/>
      <c r="T43" s="71">
        <v>0</v>
      </c>
      <c r="V43" s="8">
        <v>0</v>
      </c>
    </row>
    <row r="44" spans="1:22" ht="21.75" customHeight="1" x14ac:dyDescent="0.2">
      <c r="A44" s="136" t="s">
        <v>38</v>
      </c>
      <c r="B44" s="136"/>
      <c r="D44" s="71">
        <v>0</v>
      </c>
      <c r="E44" s="44"/>
      <c r="F44" s="71">
        <v>0</v>
      </c>
      <c r="G44" s="44"/>
      <c r="H44" s="71">
        <v>0</v>
      </c>
      <c r="I44" s="44"/>
      <c r="J44" s="71">
        <f t="shared" si="0"/>
        <v>0</v>
      </c>
      <c r="K44" s="44"/>
      <c r="L44" s="17">
        <v>0</v>
      </c>
      <c r="M44" s="44"/>
      <c r="N44" s="71">
        <v>0</v>
      </c>
      <c r="O44" s="44"/>
      <c r="P44" s="78">
        <v>0</v>
      </c>
      <c r="Q44" s="44"/>
      <c r="R44" s="71">
        <v>0</v>
      </c>
      <c r="S44" s="44"/>
      <c r="T44" s="71">
        <v>0</v>
      </c>
      <c r="V44" s="8">
        <v>0</v>
      </c>
    </row>
    <row r="45" spans="1:22" ht="21.75" customHeight="1" x14ac:dyDescent="0.2">
      <c r="A45" s="136" t="s">
        <v>53</v>
      </c>
      <c r="B45" s="136"/>
      <c r="D45" s="71">
        <v>0</v>
      </c>
      <c r="E45" s="44"/>
      <c r="F45" s="71">
        <v>0</v>
      </c>
      <c r="G45" s="44"/>
      <c r="H45" s="71">
        <v>0</v>
      </c>
      <c r="I45" s="44"/>
      <c r="J45" s="71">
        <f t="shared" si="0"/>
        <v>0</v>
      </c>
      <c r="K45" s="44"/>
      <c r="L45" s="17">
        <v>0</v>
      </c>
      <c r="M45" s="44"/>
      <c r="N45" s="71">
        <v>0</v>
      </c>
      <c r="O45" s="44"/>
      <c r="P45" s="78">
        <v>0</v>
      </c>
      <c r="Q45" s="44"/>
      <c r="R45" s="71">
        <v>0</v>
      </c>
      <c r="S45" s="44"/>
      <c r="T45" s="71">
        <v>0</v>
      </c>
      <c r="V45" s="8">
        <v>0</v>
      </c>
    </row>
    <row r="46" spans="1:22" ht="21.75" customHeight="1" x14ac:dyDescent="0.2">
      <c r="A46" s="136" t="s">
        <v>35</v>
      </c>
      <c r="B46" s="136"/>
      <c r="D46" s="71">
        <v>0</v>
      </c>
      <c r="E46" s="44"/>
      <c r="F46" s="71">
        <v>0</v>
      </c>
      <c r="G46" s="44"/>
      <c r="H46" s="71">
        <v>0</v>
      </c>
      <c r="I46" s="44"/>
      <c r="J46" s="71">
        <f t="shared" si="0"/>
        <v>0</v>
      </c>
      <c r="K46" s="44"/>
      <c r="L46" s="17">
        <v>0</v>
      </c>
      <c r="M46" s="44"/>
      <c r="N46" s="71">
        <v>0</v>
      </c>
      <c r="O46" s="44"/>
      <c r="P46" s="78">
        <v>0</v>
      </c>
      <c r="Q46" s="44"/>
      <c r="R46" s="71">
        <v>0</v>
      </c>
      <c r="S46" s="44"/>
      <c r="T46" s="71">
        <v>0</v>
      </c>
      <c r="V46" s="8">
        <v>0</v>
      </c>
    </row>
    <row r="47" spans="1:22" ht="21.75" customHeight="1" x14ac:dyDescent="0.2">
      <c r="A47" s="136" t="s">
        <v>54</v>
      </c>
      <c r="B47" s="136"/>
      <c r="D47" s="71">
        <v>0</v>
      </c>
      <c r="E47" s="44"/>
      <c r="F47" s="71">
        <v>0</v>
      </c>
      <c r="G47" s="44"/>
      <c r="H47" s="71">
        <v>0</v>
      </c>
      <c r="I47" s="44"/>
      <c r="J47" s="71">
        <f t="shared" si="0"/>
        <v>0</v>
      </c>
      <c r="K47" s="44"/>
      <c r="L47" s="17">
        <v>0</v>
      </c>
      <c r="M47" s="44"/>
      <c r="N47" s="71">
        <v>0</v>
      </c>
      <c r="O47" s="44"/>
      <c r="P47" s="78">
        <v>0</v>
      </c>
      <c r="Q47" s="44"/>
      <c r="R47" s="71">
        <v>0</v>
      </c>
      <c r="S47" s="44"/>
      <c r="T47" s="71">
        <v>0</v>
      </c>
      <c r="V47" s="8">
        <v>0</v>
      </c>
    </row>
    <row r="48" spans="1:22" ht="21.75" customHeight="1" x14ac:dyDescent="0.2">
      <c r="A48" s="136" t="s">
        <v>56</v>
      </c>
      <c r="B48" s="136"/>
      <c r="D48" s="71">
        <v>0</v>
      </c>
      <c r="E48" s="44"/>
      <c r="F48" s="71">
        <v>0</v>
      </c>
      <c r="G48" s="44"/>
      <c r="H48" s="71">
        <v>0</v>
      </c>
      <c r="I48" s="44"/>
      <c r="J48" s="71">
        <f t="shared" si="0"/>
        <v>0</v>
      </c>
      <c r="K48" s="44"/>
      <c r="L48" s="17">
        <v>0</v>
      </c>
      <c r="M48" s="44"/>
      <c r="N48" s="71">
        <v>0</v>
      </c>
      <c r="O48" s="44"/>
      <c r="P48" s="78">
        <v>0</v>
      </c>
      <c r="Q48" s="44"/>
      <c r="R48" s="71">
        <v>0</v>
      </c>
      <c r="S48" s="44"/>
      <c r="T48" s="71">
        <v>0</v>
      </c>
      <c r="V48" s="8">
        <v>0</v>
      </c>
    </row>
    <row r="49" spans="1:26" ht="21.75" customHeight="1" x14ac:dyDescent="0.2">
      <c r="A49" s="136" t="s">
        <v>39</v>
      </c>
      <c r="B49" s="136"/>
      <c r="D49" s="71">
        <v>0</v>
      </c>
      <c r="E49" s="44"/>
      <c r="F49" s="71">
        <v>13232218131</v>
      </c>
      <c r="G49" s="44"/>
      <c r="H49" s="71">
        <v>0</v>
      </c>
      <c r="I49" s="44"/>
      <c r="J49" s="71">
        <f t="shared" si="0"/>
        <v>13232218131</v>
      </c>
      <c r="K49" s="44"/>
      <c r="L49" s="17">
        <v>1.1100000000000001</v>
      </c>
      <c r="M49" s="44"/>
      <c r="N49" s="71">
        <v>0</v>
      </c>
      <c r="O49" s="44"/>
      <c r="P49" s="78">
        <v>12082871790</v>
      </c>
      <c r="Q49" s="44"/>
      <c r="R49" s="71">
        <v>0</v>
      </c>
      <c r="S49" s="44"/>
      <c r="T49" s="71">
        <v>12082871790</v>
      </c>
      <c r="V49" s="8">
        <v>0.36</v>
      </c>
    </row>
    <row r="50" spans="1:26" ht="21.75" customHeight="1" x14ac:dyDescent="0.2">
      <c r="A50" s="136" t="s">
        <v>31</v>
      </c>
      <c r="B50" s="136"/>
      <c r="D50" s="71">
        <v>0</v>
      </c>
      <c r="E50" s="44"/>
      <c r="F50" s="71">
        <v>7013140107</v>
      </c>
      <c r="G50" s="44"/>
      <c r="H50" s="71">
        <v>0</v>
      </c>
      <c r="I50" s="44"/>
      <c r="J50" s="71">
        <f t="shared" si="0"/>
        <v>7013140107</v>
      </c>
      <c r="K50" s="44"/>
      <c r="L50" s="17">
        <v>0.59</v>
      </c>
      <c r="M50" s="44"/>
      <c r="N50" s="71">
        <v>0</v>
      </c>
      <c r="O50" s="44"/>
      <c r="P50" s="78">
        <v>7011980144</v>
      </c>
      <c r="Q50" s="44"/>
      <c r="R50" s="71">
        <v>0</v>
      </c>
      <c r="S50" s="44"/>
      <c r="T50" s="71">
        <v>7011980144</v>
      </c>
      <c r="V50" s="8">
        <v>0.21</v>
      </c>
    </row>
    <row r="51" spans="1:26" ht="21.75" customHeight="1" x14ac:dyDescent="0.2">
      <c r="A51" s="136" t="s">
        <v>58</v>
      </c>
      <c r="B51" s="136"/>
      <c r="D51" s="71">
        <v>0</v>
      </c>
      <c r="E51" s="44"/>
      <c r="F51" s="71">
        <v>11775994797</v>
      </c>
      <c r="G51" s="44"/>
      <c r="H51" s="71">
        <v>0</v>
      </c>
      <c r="I51" s="44"/>
      <c r="J51" s="71">
        <f t="shared" si="0"/>
        <v>11775994797</v>
      </c>
      <c r="K51" s="44"/>
      <c r="L51" s="17">
        <v>0.99</v>
      </c>
      <c r="M51" s="44"/>
      <c r="N51" s="71">
        <v>0</v>
      </c>
      <c r="O51" s="44"/>
      <c r="P51" s="78">
        <v>12370330012</v>
      </c>
      <c r="Q51" s="44"/>
      <c r="R51" s="71">
        <v>0</v>
      </c>
      <c r="S51" s="44"/>
      <c r="T51" s="71">
        <v>12370330012</v>
      </c>
      <c r="V51" s="8">
        <v>0.37</v>
      </c>
    </row>
    <row r="52" spans="1:26" ht="21.75" customHeight="1" x14ac:dyDescent="0.2">
      <c r="A52" s="136" t="s">
        <v>25</v>
      </c>
      <c r="B52" s="136"/>
      <c r="D52" s="71">
        <v>0</v>
      </c>
      <c r="E52" s="44"/>
      <c r="F52" s="71">
        <v>23843851192</v>
      </c>
      <c r="G52" s="44"/>
      <c r="H52" s="71">
        <v>0</v>
      </c>
      <c r="I52" s="44"/>
      <c r="J52" s="71">
        <f t="shared" si="0"/>
        <v>23843851192</v>
      </c>
      <c r="K52" s="44"/>
      <c r="L52" s="17">
        <v>2</v>
      </c>
      <c r="M52" s="44"/>
      <c r="N52" s="71">
        <v>0</v>
      </c>
      <c r="O52" s="44"/>
      <c r="P52" s="78">
        <v>13594495908</v>
      </c>
      <c r="Q52" s="44"/>
      <c r="R52" s="71">
        <v>0</v>
      </c>
      <c r="S52" s="44"/>
      <c r="T52" s="71">
        <v>13594495908</v>
      </c>
      <c r="V52" s="8">
        <v>0.41</v>
      </c>
    </row>
    <row r="53" spans="1:26" ht="21.75" customHeight="1" x14ac:dyDescent="0.2">
      <c r="A53" s="136" t="s">
        <v>61</v>
      </c>
      <c r="B53" s="136"/>
      <c r="D53" s="71">
        <v>0</v>
      </c>
      <c r="E53" s="44"/>
      <c r="F53" s="71">
        <v>2300874630</v>
      </c>
      <c r="G53" s="44"/>
      <c r="H53" s="71">
        <v>0</v>
      </c>
      <c r="I53" s="44"/>
      <c r="J53" s="71">
        <f t="shared" si="0"/>
        <v>2300874630</v>
      </c>
      <c r="K53" s="44"/>
      <c r="L53" s="17">
        <v>0.19</v>
      </c>
      <c r="M53" s="44"/>
      <c r="N53" s="71">
        <v>0</v>
      </c>
      <c r="O53" s="44"/>
      <c r="P53" s="78">
        <v>2065111385</v>
      </c>
      <c r="Q53" s="44"/>
      <c r="R53" s="71">
        <v>0</v>
      </c>
      <c r="S53" s="44"/>
      <c r="T53" s="71">
        <v>2065111385</v>
      </c>
      <c r="V53" s="8">
        <v>0.06</v>
      </c>
    </row>
    <row r="54" spans="1:26" ht="21.75" customHeight="1" x14ac:dyDescent="0.2">
      <c r="A54" s="136" t="s">
        <v>19</v>
      </c>
      <c r="B54" s="136"/>
      <c r="D54" s="71">
        <v>0</v>
      </c>
      <c r="E54" s="44"/>
      <c r="F54" s="71">
        <v>963990304</v>
      </c>
      <c r="G54" s="44"/>
      <c r="H54" s="71">
        <v>0</v>
      </c>
      <c r="I54" s="44"/>
      <c r="J54" s="71">
        <f>D54+F54+H54</f>
        <v>963990304</v>
      </c>
      <c r="K54" s="44"/>
      <c r="L54" s="17">
        <v>0.08</v>
      </c>
      <c r="M54" s="44"/>
      <c r="N54" s="71">
        <v>0</v>
      </c>
      <c r="O54" s="44"/>
      <c r="P54" s="78">
        <v>909142580</v>
      </c>
      <c r="Q54" s="44"/>
      <c r="R54" s="71">
        <v>0</v>
      </c>
      <c r="S54" s="44"/>
      <c r="T54" s="71">
        <v>909142580</v>
      </c>
      <c r="V54" s="8">
        <v>0.03</v>
      </c>
    </row>
    <row r="55" spans="1:26" ht="21.75" customHeight="1" x14ac:dyDescent="0.2">
      <c r="A55" s="137" t="s">
        <v>60</v>
      </c>
      <c r="B55" s="137"/>
      <c r="D55" s="72">
        <v>0</v>
      </c>
      <c r="E55" s="44"/>
      <c r="F55" s="72">
        <v>513499724</v>
      </c>
      <c r="G55" s="44"/>
      <c r="H55" s="72">
        <v>0</v>
      </c>
      <c r="I55" s="44"/>
      <c r="J55" s="72">
        <f>D55+F55+H55</f>
        <v>513499724</v>
      </c>
      <c r="K55" s="44"/>
      <c r="L55" s="18">
        <v>0.04</v>
      </c>
      <c r="M55" s="44"/>
      <c r="N55" s="72">
        <v>0</v>
      </c>
      <c r="O55" s="44"/>
      <c r="P55" s="78">
        <v>52094174</v>
      </c>
      <c r="Q55" s="44"/>
      <c r="R55" s="72">
        <v>0</v>
      </c>
      <c r="S55" s="44"/>
      <c r="T55" s="72">
        <v>52094174</v>
      </c>
      <c r="V55" s="10">
        <v>0</v>
      </c>
    </row>
    <row r="56" spans="1:26" ht="21.75" customHeight="1" thickBot="1" x14ac:dyDescent="0.25">
      <c r="A56" s="135" t="s">
        <v>65</v>
      </c>
      <c r="B56" s="135"/>
      <c r="D56" s="73">
        <v>33109479027</v>
      </c>
      <c r="E56" s="44"/>
      <c r="F56" s="73">
        <f>SUM(F9:F55)</f>
        <v>320587970521</v>
      </c>
      <c r="G56" s="44"/>
      <c r="H56" s="73">
        <f>SUM(H9:H55)</f>
        <v>888600785</v>
      </c>
      <c r="I56" s="44"/>
      <c r="J56" s="73">
        <f>SUM(J9:J55)</f>
        <v>354586050333</v>
      </c>
      <c r="K56" s="44"/>
      <c r="L56" s="13">
        <v>29.78</v>
      </c>
      <c r="M56" s="44"/>
      <c r="N56" s="73">
        <v>33109479027</v>
      </c>
      <c r="O56" s="44"/>
      <c r="P56" s="73">
        <f>SUM(P9:P55)</f>
        <v>292924606987</v>
      </c>
      <c r="Q56" s="44"/>
      <c r="R56" s="73">
        <v>11084501920</v>
      </c>
      <c r="S56" s="44"/>
      <c r="T56" s="73">
        <v>337118587934</v>
      </c>
      <c r="V56" s="13">
        <v>10.130000000000001</v>
      </c>
    </row>
    <row r="57" spans="1:26" ht="21.75" customHeight="1" thickTop="1" x14ac:dyDescent="0.2">
      <c r="A57" s="62"/>
      <c r="B57" s="62"/>
      <c r="D57" s="74"/>
      <c r="E57" s="44"/>
      <c r="F57" s="74"/>
      <c r="G57" s="44"/>
      <c r="H57" s="74"/>
      <c r="I57" s="44"/>
      <c r="J57" s="74"/>
      <c r="K57" s="44"/>
      <c r="L57" s="81"/>
      <c r="M57" s="44"/>
      <c r="N57" s="74"/>
      <c r="O57" s="44"/>
      <c r="P57" s="74"/>
      <c r="Q57" s="44"/>
      <c r="R57" s="74"/>
      <c r="S57" s="44"/>
      <c r="T57" s="74"/>
      <c r="V57" s="81"/>
    </row>
    <row r="59" spans="1:26" x14ac:dyDescent="0.2">
      <c r="D59" s="100">
        <f>D56-'درآمد سود سهام'!M13</f>
        <v>0</v>
      </c>
      <c r="E59" s="100"/>
      <c r="F59" s="100">
        <f>F56-'درآمد ناشی از تغییر قیمت اوراق'!I84</f>
        <v>-54009258</v>
      </c>
      <c r="G59" s="100"/>
      <c r="H59" s="100">
        <f>H56-('درآمد ناشی از فروش'!I25+'درآمد ناشی از فروش'!I26+'درآمد ناشی از فروش'!I29+'درآمد ناشی از فروش'!I30)</f>
        <v>54009303</v>
      </c>
      <c r="I59" s="100"/>
      <c r="J59" s="100"/>
      <c r="K59" s="100"/>
      <c r="L59" s="100"/>
      <c r="M59" s="100"/>
      <c r="N59" s="100">
        <f>N56-'درآمد سود سهام'!S13</f>
        <v>0</v>
      </c>
      <c r="O59" s="100"/>
      <c r="P59" s="100">
        <f>P56-'درآمد ناشی از تغییر قیمت اوراق'!Q84</f>
        <v>-3</v>
      </c>
      <c r="Q59" s="100"/>
      <c r="R59" s="100">
        <f>R56-'درآمد ناشی از فروش'!Q20</f>
        <v>0</v>
      </c>
      <c r="S59" s="100"/>
      <c r="T59" s="100"/>
      <c r="U59" s="100"/>
      <c r="V59" s="100"/>
      <c r="W59" s="100"/>
      <c r="X59" s="100"/>
      <c r="Y59" s="100"/>
      <c r="Z59" s="100"/>
    </row>
    <row r="60" spans="1:26" x14ac:dyDescent="0.2">
      <c r="N60" s="46"/>
    </row>
    <row r="62" spans="1:26" x14ac:dyDescent="0.2">
      <c r="N62" s="50"/>
    </row>
    <row r="63" spans="1:26" x14ac:dyDescent="0.2">
      <c r="N63" s="46"/>
    </row>
  </sheetData>
  <mergeCells count="57">
    <mergeCell ref="J7:L7"/>
    <mergeCell ref="T7:V7"/>
    <mergeCell ref="A8:B8"/>
    <mergeCell ref="A1:V1"/>
    <mergeCell ref="A2:V2"/>
    <mergeCell ref="A3:V3"/>
    <mergeCell ref="B5:V5"/>
    <mergeCell ref="D6:L6"/>
    <mergeCell ref="N6:V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4:B54"/>
    <mergeCell ref="A55:B55"/>
    <mergeCell ref="A56:B56"/>
    <mergeCell ref="A49:B49"/>
    <mergeCell ref="A50:B50"/>
    <mergeCell ref="A51:B51"/>
    <mergeCell ref="A52:B52"/>
    <mergeCell ref="A53:B53"/>
  </mergeCells>
  <pageMargins left="0.39" right="0.39" top="0.39" bottom="0.3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2"/>
  <sheetViews>
    <sheetView rightToLeft="1" view="pageBreakPreview" zoomScaleNormal="100" zoomScaleSheetLayoutView="100" workbookViewId="0">
      <selection activeCell="H22" sqref="H22"/>
    </sheetView>
  </sheetViews>
  <sheetFormatPr defaultRowHeight="12.75" x14ac:dyDescent="0.2"/>
  <cols>
    <col min="1" max="1" width="6.42578125" bestFit="1" customWidth="1"/>
    <col min="2" max="2" width="26" customWidth="1"/>
    <col min="3" max="3" width="1.28515625" customWidth="1"/>
    <col min="4" max="4" width="16.28515625" style="51" bestFit="1" customWidth="1"/>
    <col min="5" max="5" width="1.28515625" style="51" customWidth="1"/>
    <col min="6" max="6" width="17.28515625" style="51" bestFit="1" customWidth="1"/>
    <col min="7" max="7" width="1.28515625" style="51" customWidth="1"/>
    <col min="8" max="8" width="14" style="51" bestFit="1" customWidth="1"/>
    <col min="9" max="9" width="1.28515625" style="51" customWidth="1"/>
    <col min="10" max="10" width="17.28515625" style="51" bestFit="1" customWidth="1"/>
    <col min="11" max="11" width="1.28515625" customWidth="1"/>
    <col min="12" max="12" width="10.7109375" bestFit="1" customWidth="1"/>
    <col min="13" max="13" width="1.28515625" customWidth="1"/>
    <col min="14" max="14" width="16.28515625" style="51" bestFit="1" customWidth="1"/>
    <col min="15" max="15" width="1.28515625" style="51" customWidth="1"/>
    <col min="16" max="16" width="17.28515625" style="51" bestFit="1" customWidth="1"/>
    <col min="17" max="17" width="1.28515625" style="51" customWidth="1"/>
    <col min="18" max="18" width="16" style="51" bestFit="1" customWidth="1"/>
    <col min="19" max="19" width="1.28515625" style="51" customWidth="1"/>
    <col min="20" max="20" width="17.28515625" style="51" bestFit="1" customWidth="1"/>
    <col min="21" max="21" width="1.28515625" customWidth="1"/>
    <col min="22" max="22" width="11" customWidth="1"/>
    <col min="23" max="23" width="1" customWidth="1"/>
  </cols>
  <sheetData>
    <row r="1" spans="1:22" ht="29.1" customHeight="1" x14ac:dyDescent="0.2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21.75" customHeight="1" x14ac:dyDescent="0.2">
      <c r="A2" s="138" t="s">
        <v>174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1:22" ht="21.75" customHeight="1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1:22" ht="14.45" customHeight="1" x14ac:dyDescent="0.2"/>
    <row r="5" spans="1:22" ht="14.45" customHeight="1" x14ac:dyDescent="0.2">
      <c r="A5" s="1" t="s">
        <v>200</v>
      </c>
      <c r="B5" s="139" t="s">
        <v>201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</row>
    <row r="6" spans="1:22" ht="14.45" customHeight="1" x14ac:dyDescent="0.2">
      <c r="D6" s="140" t="s">
        <v>193</v>
      </c>
      <c r="E6" s="140"/>
      <c r="F6" s="140"/>
      <c r="G6" s="140"/>
      <c r="H6" s="140"/>
      <c r="I6" s="140"/>
      <c r="J6" s="140"/>
      <c r="K6" s="140"/>
      <c r="L6" s="140"/>
      <c r="N6" s="140" t="s">
        <v>194</v>
      </c>
      <c r="O6" s="140"/>
      <c r="P6" s="140"/>
      <c r="Q6" s="140"/>
      <c r="R6" s="140"/>
      <c r="S6" s="140"/>
      <c r="T6" s="140"/>
      <c r="U6" s="140"/>
      <c r="V6" s="140"/>
    </row>
    <row r="7" spans="1:22" ht="14.45" customHeight="1" x14ac:dyDescent="0.2">
      <c r="D7" s="52"/>
      <c r="E7" s="52"/>
      <c r="F7" s="52"/>
      <c r="G7" s="52"/>
      <c r="H7" s="52"/>
      <c r="I7" s="52"/>
      <c r="J7" s="141" t="s">
        <v>65</v>
      </c>
      <c r="K7" s="141"/>
      <c r="L7" s="141"/>
      <c r="N7" s="52"/>
      <c r="O7" s="52"/>
      <c r="P7" s="52"/>
      <c r="Q7" s="52"/>
      <c r="R7" s="52"/>
      <c r="S7" s="52"/>
      <c r="T7" s="141" t="s">
        <v>65</v>
      </c>
      <c r="U7" s="141"/>
      <c r="V7" s="141"/>
    </row>
    <row r="8" spans="1:22" ht="42" x14ac:dyDescent="0.2">
      <c r="A8" s="140" t="s">
        <v>74</v>
      </c>
      <c r="B8" s="140"/>
      <c r="D8" s="53" t="s">
        <v>202</v>
      </c>
      <c r="F8" s="53" t="s">
        <v>197</v>
      </c>
      <c r="H8" s="53" t="s">
        <v>198</v>
      </c>
      <c r="J8" s="54" t="s">
        <v>166</v>
      </c>
      <c r="K8" s="3"/>
      <c r="L8" s="64" t="s">
        <v>179</v>
      </c>
      <c r="N8" s="53" t="s">
        <v>202</v>
      </c>
      <c r="P8" s="82" t="s">
        <v>197</v>
      </c>
      <c r="R8" s="53" t="s">
        <v>198</v>
      </c>
      <c r="T8" s="54" t="s">
        <v>166</v>
      </c>
      <c r="U8" s="3"/>
      <c r="V8" s="64" t="s">
        <v>179</v>
      </c>
    </row>
    <row r="9" spans="1:22" ht="21.75" customHeight="1" x14ac:dyDescent="0.2">
      <c r="A9" s="143" t="s">
        <v>77</v>
      </c>
      <c r="B9" s="143"/>
      <c r="D9" s="70">
        <v>0</v>
      </c>
      <c r="E9" s="44"/>
      <c r="F9" s="70">
        <v>0</v>
      </c>
      <c r="G9" s="44"/>
      <c r="H9" s="70">
        <v>502340000</v>
      </c>
      <c r="I9" s="44"/>
      <c r="J9" s="70">
        <v>502340000</v>
      </c>
      <c r="K9" s="44"/>
      <c r="L9" s="16">
        <v>0.04</v>
      </c>
      <c r="M9" s="44"/>
      <c r="N9" s="70">
        <v>0</v>
      </c>
      <c r="O9" s="44"/>
      <c r="P9" s="80">
        <v>0</v>
      </c>
      <c r="Q9" s="44"/>
      <c r="R9" s="70">
        <v>502340000</v>
      </c>
      <c r="S9" s="44"/>
      <c r="T9" s="70">
        <v>502340000</v>
      </c>
      <c r="V9" s="6">
        <v>0.02</v>
      </c>
    </row>
    <row r="10" spans="1:22" ht="21.75" customHeight="1" x14ac:dyDescent="0.2">
      <c r="A10" s="136" t="s">
        <v>203</v>
      </c>
      <c r="B10" s="136"/>
      <c r="D10" s="71">
        <v>0</v>
      </c>
      <c r="E10" s="44"/>
      <c r="F10" s="71">
        <v>0</v>
      </c>
      <c r="G10" s="44"/>
      <c r="H10" s="71">
        <v>0</v>
      </c>
      <c r="I10" s="44"/>
      <c r="J10" s="71">
        <v>0</v>
      </c>
      <c r="K10" s="44"/>
      <c r="L10" s="17">
        <v>0</v>
      </c>
      <c r="M10" s="44"/>
      <c r="N10" s="71">
        <v>0</v>
      </c>
      <c r="O10" s="44"/>
      <c r="P10" s="78">
        <v>0</v>
      </c>
      <c r="Q10" s="44"/>
      <c r="R10" s="71">
        <v>-624099862</v>
      </c>
      <c r="S10" s="44"/>
      <c r="T10" s="71">
        <v>-624099862</v>
      </c>
      <c r="V10" s="8">
        <v>-0.02</v>
      </c>
    </row>
    <row r="11" spans="1:22" ht="21.75" customHeight="1" x14ac:dyDescent="0.2">
      <c r="A11" s="136" t="s">
        <v>204</v>
      </c>
      <c r="B11" s="136"/>
      <c r="D11" s="71">
        <v>0</v>
      </c>
      <c r="E11" s="44"/>
      <c r="F11" s="71">
        <v>0</v>
      </c>
      <c r="G11" s="44"/>
      <c r="H11" s="71">
        <v>0</v>
      </c>
      <c r="I11" s="44"/>
      <c r="J11" s="71">
        <v>0</v>
      </c>
      <c r="K11" s="44"/>
      <c r="L11" s="17">
        <v>0</v>
      </c>
      <c r="M11" s="44"/>
      <c r="N11" s="71">
        <v>0</v>
      </c>
      <c r="O11" s="44"/>
      <c r="P11" s="78">
        <v>0</v>
      </c>
      <c r="Q11" s="44"/>
      <c r="R11" s="71">
        <v>-4893343549</v>
      </c>
      <c r="S11" s="44"/>
      <c r="T11" s="71">
        <v>-4893343549</v>
      </c>
      <c r="V11" s="8">
        <v>-0.15</v>
      </c>
    </row>
    <row r="12" spans="1:22" ht="21.75" customHeight="1" x14ac:dyDescent="0.2">
      <c r="A12" s="136" t="s">
        <v>78</v>
      </c>
      <c r="B12" s="136"/>
      <c r="D12" s="71">
        <v>0</v>
      </c>
      <c r="E12" s="44"/>
      <c r="F12" s="71">
        <v>20240719026</v>
      </c>
      <c r="G12" s="44"/>
      <c r="H12" s="71">
        <v>0</v>
      </c>
      <c r="I12" s="44"/>
      <c r="J12" s="71">
        <v>20240719026</v>
      </c>
      <c r="K12" s="44"/>
      <c r="L12" s="17">
        <v>1.7</v>
      </c>
      <c r="M12" s="44"/>
      <c r="N12" s="71">
        <v>0</v>
      </c>
      <c r="O12" s="44"/>
      <c r="P12" s="78">
        <v>20473632091</v>
      </c>
      <c r="Q12" s="44"/>
      <c r="R12" s="71">
        <v>0</v>
      </c>
      <c r="S12" s="44"/>
      <c r="T12" s="71">
        <v>20473632091</v>
      </c>
      <c r="V12" s="8">
        <v>0.62</v>
      </c>
    </row>
    <row r="13" spans="1:22" ht="21.75" customHeight="1" x14ac:dyDescent="0.2">
      <c r="A13" s="136" t="s">
        <v>83</v>
      </c>
      <c r="B13" s="136"/>
      <c r="D13" s="71">
        <v>0</v>
      </c>
      <c r="E13" s="44"/>
      <c r="F13" s="71">
        <v>-23158229842</v>
      </c>
      <c r="G13" s="44"/>
      <c r="H13" s="71">
        <v>0</v>
      </c>
      <c r="I13" s="44"/>
      <c r="J13" s="71">
        <v>-23158229842</v>
      </c>
      <c r="K13" s="44"/>
      <c r="L13" s="17">
        <v>-1.95</v>
      </c>
      <c r="M13" s="44"/>
      <c r="N13" s="71">
        <v>0</v>
      </c>
      <c r="O13" s="44"/>
      <c r="P13" s="78">
        <v>-15062276320</v>
      </c>
      <c r="Q13" s="44"/>
      <c r="R13" s="71">
        <v>0</v>
      </c>
      <c r="S13" s="44"/>
      <c r="T13" s="71">
        <v>-15062276320</v>
      </c>
      <c r="V13" s="8">
        <v>-0.45</v>
      </c>
    </row>
    <row r="14" spans="1:22" ht="21.75" customHeight="1" x14ac:dyDescent="0.2">
      <c r="A14" s="136" t="s">
        <v>79</v>
      </c>
      <c r="B14" s="136"/>
      <c r="D14" s="71">
        <v>0</v>
      </c>
      <c r="E14" s="44"/>
      <c r="F14" s="71">
        <v>7747340040</v>
      </c>
      <c r="G14" s="44"/>
      <c r="H14" s="71">
        <v>0</v>
      </c>
      <c r="I14" s="44"/>
      <c r="J14" s="71">
        <v>7747340040</v>
      </c>
      <c r="K14" s="44"/>
      <c r="L14" s="17">
        <v>0.65</v>
      </c>
      <c r="M14" s="44"/>
      <c r="N14" s="71">
        <v>0</v>
      </c>
      <c r="O14" s="44"/>
      <c r="P14" s="78">
        <v>7747340040</v>
      </c>
      <c r="Q14" s="44"/>
      <c r="R14" s="71">
        <v>0</v>
      </c>
      <c r="S14" s="44"/>
      <c r="T14" s="71">
        <v>7747340040</v>
      </c>
      <c r="V14" s="8">
        <v>0.23</v>
      </c>
    </row>
    <row r="15" spans="1:22" ht="21.75" customHeight="1" x14ac:dyDescent="0.2">
      <c r="A15" s="136" t="s">
        <v>81</v>
      </c>
      <c r="B15" s="136"/>
      <c r="D15" s="71">
        <v>0</v>
      </c>
      <c r="E15" s="44"/>
      <c r="F15" s="71">
        <v>-14695120900</v>
      </c>
      <c r="G15" s="44"/>
      <c r="H15" s="71">
        <v>0</v>
      </c>
      <c r="I15" s="44"/>
      <c r="J15" s="71">
        <v>-14695120900</v>
      </c>
      <c r="K15" s="44"/>
      <c r="L15" s="17">
        <v>-1.24</v>
      </c>
      <c r="M15" s="44"/>
      <c r="N15" s="71">
        <v>0</v>
      </c>
      <c r="O15" s="44"/>
      <c r="P15" s="78">
        <v>-6965954691</v>
      </c>
      <c r="Q15" s="44"/>
      <c r="R15" s="71">
        <v>0</v>
      </c>
      <c r="S15" s="44"/>
      <c r="T15" s="71">
        <v>-6965954691</v>
      </c>
      <c r="V15" s="8">
        <v>-0.21</v>
      </c>
    </row>
    <row r="16" spans="1:22" ht="21.75" customHeight="1" x14ac:dyDescent="0.2">
      <c r="A16" s="136" t="s">
        <v>80</v>
      </c>
      <c r="B16" s="136"/>
      <c r="D16" s="71">
        <v>0</v>
      </c>
      <c r="E16" s="44"/>
      <c r="F16" s="71">
        <v>-31981575999</v>
      </c>
      <c r="G16" s="44"/>
      <c r="H16" s="71">
        <v>0</v>
      </c>
      <c r="I16" s="44"/>
      <c r="J16" s="71">
        <v>-31981575999</v>
      </c>
      <c r="K16" s="44"/>
      <c r="L16" s="17">
        <v>-2.69</v>
      </c>
      <c r="M16" s="44"/>
      <c r="N16" s="71">
        <v>0</v>
      </c>
      <c r="O16" s="44"/>
      <c r="P16" s="78">
        <v>-21723899999</v>
      </c>
      <c r="Q16" s="44"/>
      <c r="R16" s="71">
        <v>0</v>
      </c>
      <c r="S16" s="44"/>
      <c r="T16" s="71">
        <v>-21723899999</v>
      </c>
      <c r="V16" s="8">
        <v>-0.65</v>
      </c>
    </row>
    <row r="17" spans="1:22" ht="21.75" customHeight="1" x14ac:dyDescent="0.2">
      <c r="A17" s="136" t="s">
        <v>82</v>
      </c>
      <c r="B17" s="136"/>
      <c r="D17" s="71">
        <v>0</v>
      </c>
      <c r="E17" s="44"/>
      <c r="F17" s="71">
        <v>-7814764723</v>
      </c>
      <c r="G17" s="44"/>
      <c r="H17" s="71">
        <v>0</v>
      </c>
      <c r="I17" s="44"/>
      <c r="J17" s="71">
        <v>-7814764723</v>
      </c>
      <c r="K17" s="44"/>
      <c r="L17" s="17">
        <v>-0.66</v>
      </c>
      <c r="M17" s="44"/>
      <c r="N17" s="71">
        <v>0</v>
      </c>
      <c r="O17" s="44"/>
      <c r="P17" s="78">
        <v>-5991653433</v>
      </c>
      <c r="Q17" s="44"/>
      <c r="R17" s="71">
        <v>0</v>
      </c>
      <c r="S17" s="44"/>
      <c r="T17" s="71">
        <v>-5991653433</v>
      </c>
      <c r="V17" s="8">
        <v>-0.18</v>
      </c>
    </row>
    <row r="18" spans="1:22" ht="21.75" customHeight="1" x14ac:dyDescent="0.2">
      <c r="A18" s="137" t="s">
        <v>84</v>
      </c>
      <c r="B18" s="137"/>
      <c r="D18" s="72">
        <v>0</v>
      </c>
      <c r="E18" s="44"/>
      <c r="F18" s="72">
        <v>59516143288</v>
      </c>
      <c r="G18" s="44"/>
      <c r="H18" s="72">
        <v>0</v>
      </c>
      <c r="I18" s="44"/>
      <c r="J18" s="72">
        <f>D18+F18+H18</f>
        <v>59516143288</v>
      </c>
      <c r="K18" s="44"/>
      <c r="L18" s="18">
        <v>5.04</v>
      </c>
      <c r="M18" s="44"/>
      <c r="N18" s="72">
        <v>0</v>
      </c>
      <c r="O18" s="44"/>
      <c r="P18" s="78">
        <v>60018463288</v>
      </c>
      <c r="Q18" s="44"/>
      <c r="R18" s="72">
        <v>0</v>
      </c>
      <c r="S18" s="44"/>
      <c r="T18" s="72">
        <v>60018463288</v>
      </c>
      <c r="V18" s="10">
        <v>1.81</v>
      </c>
    </row>
    <row r="19" spans="1:22" ht="21.75" customHeight="1" thickBot="1" x14ac:dyDescent="0.25">
      <c r="A19" s="135" t="s">
        <v>65</v>
      </c>
      <c r="B19" s="135"/>
      <c r="D19" s="73">
        <v>0</v>
      </c>
      <c r="E19" s="44"/>
      <c r="F19" s="73">
        <f>SUM(F9:F18)</f>
        <v>9854510890</v>
      </c>
      <c r="G19" s="44"/>
      <c r="H19" s="73">
        <v>502340000</v>
      </c>
      <c r="I19" s="44"/>
      <c r="J19" s="73">
        <f>SUM(J9:J18)</f>
        <v>10356850890</v>
      </c>
      <c r="K19" s="44"/>
      <c r="L19" s="13">
        <v>0.89</v>
      </c>
      <c r="M19" s="44"/>
      <c r="N19" s="73">
        <v>0</v>
      </c>
      <c r="O19" s="44"/>
      <c r="P19" s="73">
        <v>38495650976</v>
      </c>
      <c r="Q19" s="44"/>
      <c r="R19" s="73">
        <v>-5015103411</v>
      </c>
      <c r="S19" s="44"/>
      <c r="T19" s="73">
        <v>33480547565</v>
      </c>
      <c r="V19" s="13">
        <v>1.02</v>
      </c>
    </row>
    <row r="20" spans="1:22" ht="13.5" thickTop="1" x14ac:dyDescent="0.2"/>
    <row r="22" spans="1:22" x14ac:dyDescent="0.2">
      <c r="D22" s="100">
        <f>D19-0</f>
        <v>0</v>
      </c>
      <c r="E22" s="100"/>
      <c r="F22" s="100">
        <f>F19-'درآمد ناشی از تغییر قیمت اوراق'!I86</f>
        <v>20003</v>
      </c>
      <c r="G22" s="100"/>
      <c r="H22" s="100">
        <f>H19-'درآمد ناشی از فروش'!I21</f>
        <v>0</v>
      </c>
      <c r="I22" s="100"/>
      <c r="J22" s="100"/>
      <c r="K22" s="100"/>
      <c r="L22" s="100"/>
      <c r="M22" s="100"/>
      <c r="N22" s="100">
        <f>N19-0</f>
        <v>0</v>
      </c>
      <c r="O22" s="100"/>
      <c r="P22" s="100">
        <f>P19-'درآمد ناشی از تغییر قیمت اوراق'!Q86</f>
        <v>20003</v>
      </c>
      <c r="Q22" s="100"/>
      <c r="R22" s="100">
        <f>R19-'درآمد ناشی از فروش'!Q21</f>
        <v>0</v>
      </c>
    </row>
  </sheetData>
  <mergeCells count="20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  <mergeCell ref="A19:B19"/>
    <mergeCell ref="A16:B16"/>
    <mergeCell ref="A17:B17"/>
    <mergeCell ref="A18:B18"/>
    <mergeCell ref="A13:B13"/>
    <mergeCell ref="A14:B14"/>
    <mergeCell ref="A15:B15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Azam Beik</cp:lastModifiedBy>
  <dcterms:created xsi:type="dcterms:W3CDTF">2026-06-22T07:47:07Z</dcterms:created>
  <dcterms:modified xsi:type="dcterms:W3CDTF">2026-06-29T08:39:34Z</dcterms:modified>
</cp:coreProperties>
</file>